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2\SEE\044_64522042_Revize a technické prohlídky určeného technického zařízení SEE\Ke zveřejnění na E-ZAKu\"/>
    </mc:Choice>
  </mc:AlternateContent>
  <bookViews>
    <workbookView xWindow="0" yWindow="0" windowWidth="28800" windowHeight="12345"/>
  </bookViews>
  <sheets>
    <sheet name="Rekapitulace stavby" sheetId="1" r:id="rId1"/>
    <sheet name="1 - UOŽI" sheetId="2" r:id="rId2"/>
    <sheet name="2 - VON" sheetId="3" r:id="rId3"/>
    <sheet name="3 - VRN" sheetId="4" r:id="rId4"/>
  </sheets>
  <definedNames>
    <definedName name="_xlnm._FilterDatabase" localSheetId="1" hidden="1">'1 - UOŽI'!$C$79:$K$95</definedName>
    <definedName name="_xlnm._FilterDatabase" localSheetId="2" hidden="1">'2 - VON'!$C$79:$K$85</definedName>
    <definedName name="_xlnm._FilterDatabase" localSheetId="3" hidden="1">'3 - VRN'!$C$81:$K$89</definedName>
    <definedName name="_xlnm.Print_Titles" localSheetId="1">'1 - UOŽI'!$79:$79</definedName>
    <definedName name="_xlnm.Print_Titles" localSheetId="2">'2 - VON'!$79:$79</definedName>
    <definedName name="_xlnm.Print_Titles" localSheetId="3">'3 - VRN'!$81:$81</definedName>
    <definedName name="_xlnm.Print_Titles" localSheetId="0">'Rekapitulace stavby'!$52:$52</definedName>
    <definedName name="_xlnm.Print_Area" localSheetId="1">'1 - UOŽI'!$C$67:$K$95</definedName>
    <definedName name="_xlnm.Print_Area" localSheetId="2">'2 - VON'!$C$67:$K$85</definedName>
    <definedName name="_xlnm.Print_Area" localSheetId="3">'3 - VRN'!$C$69:$K$89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88" i="4"/>
  <c r="BH88" i="4"/>
  <c r="BG88" i="4"/>
  <c r="BF88" i="4"/>
  <c r="T88" i="4"/>
  <c r="T87" i="4"/>
  <c r="T83" i="4" s="1"/>
  <c r="T82" i="4" s="1"/>
  <c r="R88" i="4"/>
  <c r="R87" i="4" s="1"/>
  <c r="P88" i="4"/>
  <c r="P87" i="4"/>
  <c r="BI85" i="4"/>
  <c r="BH85" i="4"/>
  <c r="BG85" i="4"/>
  <c r="BF85" i="4"/>
  <c r="T85" i="4"/>
  <c r="T84" i="4"/>
  <c r="R85" i="4"/>
  <c r="R84" i="4" s="1"/>
  <c r="P85" i="4"/>
  <c r="P84" i="4" s="1"/>
  <c r="P83" i="4" s="1"/>
  <c r="P82" i="4" s="1"/>
  <c r="AU57" i="1" s="1"/>
  <c r="J79" i="4"/>
  <c r="J78" i="4"/>
  <c r="F78" i="4"/>
  <c r="F76" i="4"/>
  <c r="E74" i="4"/>
  <c r="J55" i="4"/>
  <c r="J54" i="4"/>
  <c r="F54" i="4"/>
  <c r="F52" i="4"/>
  <c r="E50" i="4"/>
  <c r="J18" i="4"/>
  <c r="E18" i="4"/>
  <c r="F55" i="4" s="1"/>
  <c r="J17" i="4"/>
  <c r="J12" i="4"/>
  <c r="J52" i="4" s="1"/>
  <c r="E7" i="4"/>
  <c r="E48" i="4" s="1"/>
  <c r="J37" i="3"/>
  <c r="J36" i="3"/>
  <c r="AY56" i="1"/>
  <c r="J35" i="3"/>
  <c r="AX56" i="1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 s="1"/>
  <c r="J17" i="3"/>
  <c r="J12" i="3"/>
  <c r="J74" i="3"/>
  <c r="E7" i="3"/>
  <c r="E48" i="3"/>
  <c r="J37" i="2"/>
  <c r="J36" i="2"/>
  <c r="AY55" i="1" s="1"/>
  <c r="J35" i="2"/>
  <c r="AX55" i="1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J74" i="2" s="1"/>
  <c r="E7" i="2"/>
  <c r="E48" i="2" s="1"/>
  <c r="L50" i="1"/>
  <c r="AM50" i="1"/>
  <c r="AM49" i="1"/>
  <c r="L49" i="1"/>
  <c r="AM47" i="1"/>
  <c r="L47" i="1"/>
  <c r="L45" i="1"/>
  <c r="L44" i="1"/>
  <c r="J89" i="2"/>
  <c r="BK87" i="2"/>
  <c r="BK84" i="2"/>
  <c r="BK95" i="2"/>
  <c r="BK89" i="2"/>
  <c r="J83" i="2"/>
  <c r="BK94" i="2"/>
  <c r="BK91" i="2"/>
  <c r="J94" i="2"/>
  <c r="J86" i="2"/>
  <c r="BK83" i="2"/>
  <c r="BK84" i="3"/>
  <c r="BK85" i="3"/>
  <c r="BK82" i="3"/>
  <c r="J85" i="4"/>
  <c r="J91" i="2"/>
  <c r="BK86" i="2"/>
  <c r="AS54" i="1"/>
  <c r="J95" i="2"/>
  <c r="J92" i="2"/>
  <c r="BK82" i="2"/>
  <c r="J87" i="2"/>
  <c r="J84" i="2"/>
  <c r="J83" i="3"/>
  <c r="BK83" i="3"/>
  <c r="BK85" i="4"/>
  <c r="J90" i="2"/>
  <c r="J88" i="2"/>
  <c r="J85" i="2"/>
  <c r="BK93" i="2"/>
  <c r="BK88" i="2"/>
  <c r="J82" i="2"/>
  <c r="J93" i="2"/>
  <c r="BK90" i="2"/>
  <c r="BK92" i="2"/>
  <c r="BK85" i="2"/>
  <c r="J85" i="3"/>
  <c r="J82" i="3"/>
  <c r="J84" i="3"/>
  <c r="BK88" i="4"/>
  <c r="J88" i="4"/>
  <c r="R83" i="4" l="1"/>
  <c r="R82" i="4" s="1"/>
  <c r="BK81" i="2"/>
  <c r="J81" i="2"/>
  <c r="J60" i="2" s="1"/>
  <c r="T81" i="3"/>
  <c r="T80" i="3"/>
  <c r="P81" i="2"/>
  <c r="P80" i="2"/>
  <c r="AU55" i="1"/>
  <c r="R81" i="3"/>
  <c r="R80" i="3"/>
  <c r="T81" i="2"/>
  <c r="T80" i="2" s="1"/>
  <c r="BK81" i="3"/>
  <c r="BK80" i="3"/>
  <c r="J80" i="3" s="1"/>
  <c r="R81" i="2"/>
  <c r="R80" i="2"/>
  <c r="P81" i="3"/>
  <c r="P80" i="3"/>
  <c r="AU56" i="1"/>
  <c r="BK84" i="4"/>
  <c r="J84" i="4"/>
  <c r="J61" i="4"/>
  <c r="BK87" i="4"/>
  <c r="J87" i="4"/>
  <c r="J62" i="4"/>
  <c r="J76" i="4"/>
  <c r="F79" i="4"/>
  <c r="BE85" i="4"/>
  <c r="J81" i="3"/>
  <c r="J60" i="3"/>
  <c r="E72" i="4"/>
  <c r="BE88" i="4"/>
  <c r="BK80" i="2"/>
  <c r="J80" i="2" s="1"/>
  <c r="J30" i="2" s="1"/>
  <c r="J52" i="3"/>
  <c r="F55" i="3"/>
  <c r="E70" i="3"/>
  <c r="BE82" i="3"/>
  <c r="BE84" i="3"/>
  <c r="BE83" i="3"/>
  <c r="BE85" i="3"/>
  <c r="E70" i="2"/>
  <c r="BE90" i="2"/>
  <c r="J52" i="2"/>
  <c r="F55" i="2"/>
  <c r="BE83" i="2"/>
  <c r="BE84" i="2"/>
  <c r="BE87" i="2"/>
  <c r="BE82" i="2"/>
  <c r="BE85" i="2"/>
  <c r="BE86" i="2"/>
  <c r="BE89" i="2"/>
  <c r="BE91" i="2"/>
  <c r="BE92" i="2"/>
  <c r="BE88" i="2"/>
  <c r="BE93" i="2"/>
  <c r="BE94" i="2"/>
  <c r="BE95" i="2"/>
  <c r="F34" i="2"/>
  <c r="BA55" i="1" s="1"/>
  <c r="F35" i="2"/>
  <c r="BB55" i="1" s="1"/>
  <c r="F37" i="3"/>
  <c r="BD56" i="1"/>
  <c r="F34" i="4"/>
  <c r="BA57" i="1" s="1"/>
  <c r="J34" i="4"/>
  <c r="AW57" i="1" s="1"/>
  <c r="F36" i="2"/>
  <c r="BC55" i="1"/>
  <c r="F37" i="2"/>
  <c r="BD55" i="1"/>
  <c r="F34" i="3"/>
  <c r="BA56" i="1"/>
  <c r="F35" i="4"/>
  <c r="BB57" i="1"/>
  <c r="F36" i="4"/>
  <c r="BC57" i="1"/>
  <c r="J34" i="2"/>
  <c r="AW55" i="1" s="1"/>
  <c r="J34" i="3"/>
  <c r="AW56" i="1"/>
  <c r="F36" i="3"/>
  <c r="BC56" i="1"/>
  <c r="F35" i="3"/>
  <c r="BB56" i="1"/>
  <c r="F37" i="4"/>
  <c r="BD57" i="1"/>
  <c r="J30" i="3" l="1"/>
  <c r="J59" i="3"/>
  <c r="AG56" i="1"/>
  <c r="BK83" i="4"/>
  <c r="J83" i="4"/>
  <c r="J60" i="4"/>
  <c r="AG55" i="1"/>
  <c r="J59" i="2"/>
  <c r="J33" i="2"/>
  <c r="AV55" i="1" s="1"/>
  <c r="AT55" i="1" s="1"/>
  <c r="AN55" i="1" s="1"/>
  <c r="F33" i="4"/>
  <c r="AZ57" i="1"/>
  <c r="BA54" i="1"/>
  <c r="W30" i="1" s="1"/>
  <c r="BB54" i="1"/>
  <c r="AX54" i="1"/>
  <c r="AU54" i="1"/>
  <c r="F33" i="2"/>
  <c r="AZ55" i="1"/>
  <c r="F33" i="3"/>
  <c r="AZ56" i="1" s="1"/>
  <c r="J33" i="3"/>
  <c r="AV56" i="1" s="1"/>
  <c r="AT56" i="1" s="1"/>
  <c r="AN56" i="1" s="1"/>
  <c r="J33" i="4"/>
  <c r="AV57" i="1"/>
  <c r="AT57" i="1"/>
  <c r="BD54" i="1"/>
  <c r="W33" i="1"/>
  <c r="BC54" i="1"/>
  <c r="W32" i="1" s="1"/>
  <c r="BK82" i="4" l="1"/>
  <c r="J82" i="4"/>
  <c r="J59" i="4"/>
  <c r="J39" i="3"/>
  <c r="J39" i="2"/>
  <c r="AZ54" i="1"/>
  <c r="W29" i="1"/>
  <c r="W31" i="1"/>
  <c r="AY54" i="1"/>
  <c r="AW54" i="1"/>
  <c r="AK30" i="1" s="1"/>
  <c r="J30" i="4" l="1"/>
  <c r="AG57" i="1"/>
  <c r="AG54" i="1"/>
  <c r="AK26" i="1"/>
  <c r="AV54" i="1"/>
  <c r="AK29" i="1" s="1"/>
  <c r="AK35" i="1" s="1"/>
  <c r="J39" i="4" l="1"/>
  <c r="AN57" i="1"/>
  <c r="AT54" i="1"/>
  <c r="AN54" i="1" l="1"/>
</calcChain>
</file>

<file path=xl/sharedStrings.xml><?xml version="1.0" encoding="utf-8"?>
<sst xmlns="http://schemas.openxmlformats.org/spreadsheetml/2006/main" count="776" uniqueCount="207">
  <si>
    <t>Export Komplet</t>
  </si>
  <si>
    <t>VZ</t>
  </si>
  <si>
    <t>2.0</t>
  </si>
  <si>
    <t>ZAMOK</t>
  </si>
  <si>
    <t>False</t>
  </si>
  <si>
    <t>{feceb9f2-93fd-4dff-a0da-dcdc6f42ef8e}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</si>
  <si>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</si>
  <si>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</si>
  <si>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</si>
  <si>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</si>
  <si>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</si>
  <si>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</si>
  <si>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</si>
  <si>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</si>
  <si>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</si>
  <si>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</si>
  <si>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</si>
  <si>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Revize a technické prohlídky určeného technického zařízení SEE</t>
  </si>
  <si>
    <t>KSO:</t>
  </si>
  <si>
    <t/>
  </si>
  <si>
    <t>CC-CZ:</t>
  </si>
  <si>
    <t>Místo:</t>
  </si>
  <si>
    <t xml:space="preserve"> </t>
  </si>
  <si>
    <t>Datum:</t>
  </si>
  <si>
    <t>14. 6. 2022</t>
  </si>
  <si>
    <t>Zadavatel:</t>
  </si>
  <si>
    <t>IČ:</t>
  </si>
  <si>
    <t>70994234</t>
  </si>
  <si>
    <t>SŽ, s.o. Přednosta SEE Praha</t>
  </si>
  <si>
    <t>DIČ:</t>
  </si>
  <si>
    <t>CZ 70994234</t>
  </si>
  <si>
    <t>Uchazeč:</t>
  </si>
  <si>
    <t>Vyplň údaj</t>
  </si>
  <si>
    <t>Projektant:</t>
  </si>
  <si>
    <t xml:space="preserve">SŽ, s.o. </t>
  </si>
  <si>
    <t>True</t>
  </si>
  <si>
    <t>Zpracovatel:</t>
  </si>
  <si>
    <t>SŽ, s.o.</t>
  </si>
  <si>
    <t>Poznámka:</t>
  </si>
  <si>
    <t>Soupis prací je sestaven s využitím Cenové soustavy ÚOŽI a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</si>
  <si>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</si>
  <si>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</si>
  <si>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</si>
  <si>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</si>
  <si>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</si>
  <si>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</si>
  <si>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</si>
  <si>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</si>
  <si>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</si>
  <si>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</si>
  <si>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</si>
  <si>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</si>
  <si>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</si>
  <si>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</si>
  <si>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</si>
  <si>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</si>
  <si>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</si>
  <si>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</si>
  <si>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</si>
  <si>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</si>
  <si>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</si>
  <si>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</si>
  <si>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</si>
  <si>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</si>
  <si>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</si>
  <si>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</si>
  <si>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</si>
  <si>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</si>
  <si>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</si>
  <si>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</si>
  <si>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</si>
  <si>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</si>
  <si>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</si>
  <si>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</si>
  <si>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</si>
  <si>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</si>
  <si>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</si>
  <si>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</si>
  <si>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</si>
  <si>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</si>
  <si>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</si>
  <si>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</si>
  <si>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{0d6e5c6f-1ff2-4ca3-abad-0589e5e9fd9c}</t>
  </si>
  <si>
    <t>2</t>
  </si>
  <si>
    <t>VON</t>
  </si>
  <si>
    <t>{e439a233-81dd-4228-b239-de3e06ea57b7}</t>
  </si>
  <si>
    <t>3</t>
  </si>
  <si>
    <t>VRN</t>
  </si>
  <si>
    <t>{86c37aa9-0b8c-4708-addd-4001e73fe77f}</t>
  </si>
  <si>
    <t>KRYCÍ LIST SOUPISU PRACÍ</t>
  </si>
  <si>
    <t>Objekt:</t>
  </si>
  <si>
    <t>1 - UOŽI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</si>
  <si>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</si>
  <si>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</si>
  <si>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</si>
  <si>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</si>
  <si>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</si>
  <si>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</si>
  <si>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</si>
  <si>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</si>
  <si>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</si>
  <si>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</si>
  <si>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</si>
  <si>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</si>
  <si>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</si>
  <si>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</si>
  <si>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</si>
  <si>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</si>
  <si>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</si>
  <si>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</si>
  <si>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</si>
  <si>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</si>
  <si>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</si>
  <si>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</si>
  <si>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13</t>
  </si>
  <si>
    <t>K</t>
  </si>
  <si>
    <t>7499151110</t>
  </si>
  <si>
    <t>Montáž bezpečnostní tabulky výstražné nebo označovací</t>
  </si>
  <si>
    <t>kus</t>
  </si>
  <si>
    <t>Sborník UOŽI 01 2022</t>
  </si>
  <si>
    <t>512</t>
  </si>
  <si>
    <t>1376669761</t>
  </si>
  <si>
    <t>14</t>
  </si>
  <si>
    <t>M</t>
  </si>
  <si>
    <t>7499100325</t>
  </si>
  <si>
    <t>Ochranné prostředky a pracovní pomůcky Bezpečnostní tabulky Jednopólové schéma zařízení, nástěnné</t>
  </si>
  <si>
    <t>-1212530155</t>
  </si>
  <si>
    <t>6</t>
  </si>
  <si>
    <t>7499252532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</si>
  <si>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</si>
  <si>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1398395724</t>
  </si>
  <si>
    <t>5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</si>
  <si>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</si>
  <si>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</si>
  <si>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-891396744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</si>
  <si>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</si>
  <si>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</si>
  <si>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720252411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</si>
  <si>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</si>
  <si>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</si>
  <si>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119523947</t>
  </si>
  <si>
    <t>7499252574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</si>
  <si>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</si>
  <si>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-1115782715</t>
  </si>
  <si>
    <t>7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</si>
  <si>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</si>
  <si>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</si>
  <si>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-2074561707</t>
  </si>
  <si>
    <t>8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</si>
  <si>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</si>
  <si>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</si>
  <si>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-814195755</t>
  </si>
  <si>
    <t>7499252634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</si>
  <si>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</si>
  <si>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469108218</t>
  </si>
  <si>
    <t>9</t>
  </si>
  <si>
    <t>7499252636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</si>
  <si>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</si>
  <si>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-428551704</t>
  </si>
  <si>
    <t>10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</si>
  <si>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</si>
  <si>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</si>
  <si>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</si>
  <si>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-890971792</t>
  </si>
  <si>
    <t>11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</si>
  <si>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</si>
  <si>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</si>
  <si>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-1551207616</t>
  </si>
  <si>
    <t>12</t>
  </si>
  <si>
    <t>7499751050</t>
  </si>
  <si>
    <t>Dokončovací práce manipulace na zařízeních prováděné provozovatelem - manipulace nutné pro další práce zhotovitele na technologickém souboru</t>
  </si>
  <si>
    <t>1734761051</t>
  </si>
  <si>
    <t>2 - VON</t>
  </si>
  <si>
    <t>VRN - Vedlejší rozpočtové náklady</t>
  </si>
  <si>
    <t>Vedlejší rozpočtové náklady</t>
  </si>
  <si>
    <t>032104001</t>
  </si>
  <si>
    <t>Územní vlivy práce na těžce přístupných místech</t>
  </si>
  <si>
    <t>%</t>
  </si>
  <si>
    <t>813428145</t>
  </si>
  <si>
    <t>033121001</t>
  </si>
  <si>
    <t>Provozní vlivy Rušení prací železničním provozem širá trať nebo dopravny s kolejovým rozvětvením s počtem vlaků za směnu 8,5 hod. do 25</t>
  </si>
  <si>
    <t>1722239619</t>
  </si>
  <si>
    <t>033121011</t>
  </si>
  <si>
    <t>Provozní vlivy Rušení prací železničním provozem širá trať nebo dopravny s kolejovým rozvětvením s počtem vlaků za směnu 8,5 hod. přes 25 do 50</t>
  </si>
  <si>
    <t>-1504678958</t>
  </si>
  <si>
    <t>033121021</t>
  </si>
  <si>
    <t>Provozní vlivy Rušení prací železničním provozem širá trať nebo dopravny s kolejovým rozvětvením s počtem vlaků za směnu 8,5 hod. přes 50 do 100</t>
  </si>
  <si>
    <t>-1912891491</t>
  </si>
  <si>
    <t>3 - VRN</t>
  </si>
  <si>
    <t xml:space="preserve">    VRN7 - Provozní vlivy</t>
  </si>
  <si>
    <t xml:space="preserve">    VRN8 - Přesun stavebních kapacit</t>
  </si>
  <si>
    <t>VRN7</t>
  </si>
  <si>
    <t>Provozní vlivy</t>
  </si>
  <si>
    <t>075103000</t>
  </si>
  <si>
    <t>Ochranná pásma elektrického vedení</t>
  </si>
  <si>
    <t>…</t>
  </si>
  <si>
    <t>CS ÚRS 2022 01</t>
  </si>
  <si>
    <t>1024</t>
  </si>
  <si>
    <t>-1206396335</t>
  </si>
  <si>
    <t>Online PSC</t>
  </si>
  <si>
    <t>https://podminky.urs.cz/item/CS_URS_2022_01/075103000</t>
  </si>
  <si>
    <t>VRN8</t>
  </si>
  <si>
    <t>Přesun stavebních kapacit</t>
  </si>
  <si>
    <t>081103000</t>
  </si>
  <si>
    <t>Denní doprava pracovníků na pracoviště</t>
  </si>
  <si>
    <t>184168044</t>
  </si>
  <si>
    <t>https://podminky.urs.cz/item/CS_URS_2022_01/081103000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</si>
</sst>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2_01/081103000" TargetMode="External"/><Relationship Id="rId1" Type="http://schemas.openxmlformats.org/officeDocument/2006/relationships/hyperlink" Target="https://podminky.urs.cz/item/CS_URS_2022_01/075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19"/>
      <c r="AQ5" s="19"/>
      <c r="AR5" s="17"/>
      <c r="BE5" s="20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19"/>
      <c r="AQ6" s="19"/>
      <c r="AR6" s="17"/>
      <c r="BE6" s="20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08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0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8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0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0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8"/>
      <c r="BS12" s="14" t="s">
        <v>6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208"/>
      <c r="BS13" s="14" t="s">
        <v>6</v>
      </c>
    </row>
    <row r="14" spans="1:74">
      <c r="B14" s="18"/>
      <c r="C14" s="19"/>
      <c r="D14" s="19"/>
      <c r="E14" s="213" t="s">
        <v>32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0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8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20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208"/>
      <c r="BS17" s="14" t="s">
        <v>35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8"/>
      <c r="BS18" s="14" t="s">
        <v>6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20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208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8"/>
    </row>
    <row r="22" spans="1:71" s="1" customFormat="1" ht="12" customHeight="1">
      <c r="B22" s="18"/>
      <c r="C22" s="19"/>
      <c r="D22" s="26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8"/>
    </row>
    <row r="23" spans="1:71" s="1" customFormat="1" ht="16.5" customHeight="1">
      <c r="B23" s="18"/>
      <c r="C23" s="19"/>
      <c r="D23" s="19"/>
      <c r="E23" s="215" t="s">
        <v>39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19"/>
      <c r="AP23" s="19"/>
      <c r="AQ23" s="19"/>
      <c r="AR23" s="17"/>
      <c r="BE23" s="20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8"/>
    </row>
    <row r="26" spans="1:71" s="2" customFormat="1" ht="25.9" customHeight="1">
      <c r="A26" s="31"/>
      <c r="B26" s="32"/>
      <c r="C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6">
        <f>ROUND(AG54,2)</f>
        <v>0</v>
      </c>
      <c r="AL26" s="217"/>
      <c r="AM26" s="217"/>
      <c r="AN26" s="217"/>
      <c r="AO26" s="217"/>
      <c r="AP26" s="33"/>
      <c r="AQ26" s="33"/>
      <c r="AR26" s="36"/>
      <c r="BE26" s="20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8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8" t="s">
        <v>41</v>
      </c>
      <c r="M28" s="218"/>
      <c r="N28" s="218"/>
      <c r="O28" s="218"/>
      <c r="P28" s="218"/>
      <c r="Q28" s="33"/>
      <c r="R28" s="33"/>
      <c r="S28" s="33"/>
      <c r="T28" s="33"/>
      <c r="U28" s="33"/>
      <c r="V28" s="33"/>
      <c r="W28" s="218" t="s">
        <v>42</v>
      </c>
      <c r="X28" s="218"/>
      <c r="Y28" s="218"/>
      <c r="Z28" s="218"/>
      <c r="AA28" s="218"/>
      <c r="AB28" s="218"/>
      <c r="AC28" s="218"/>
      <c r="AD28" s="218"/>
      <c r="AE28" s="218"/>
      <c r="AF28" s="33"/>
      <c r="AG28" s="33"/>
      <c r="AH28" s="33"/>
      <c r="AI28" s="33"/>
      <c r="AJ28" s="33"/>
      <c r="AK28" s="218" t="s">
        <v>43</v>
      </c>
      <c r="AL28" s="218"/>
      <c r="AM28" s="218"/>
      <c r="AN28" s="218"/>
      <c r="AO28" s="218"/>
      <c r="AP28" s="33"/>
      <c r="AQ28" s="33"/>
      <c r="AR28" s="36"/>
      <c r="BE28" s="208"/>
    </row>
    <row r="29" spans="1:71" s="3" customFormat="1" ht="14.45" customHeight="1">
      <c r="B29" s="37"/>
      <c r="C29" s="38"/>
      <c r="D29" s="26" t="s">
        <v>44</v>
      </c>
      <c r="E29" s="38"/>
      <c r="F29" s="26" t="s">
        <v>45</v>
      </c>
      <c r="G29" s="38"/>
      <c r="H29" s="38"/>
      <c r="I29" s="38"/>
      <c r="J29" s="38"/>
      <c r="K29" s="38"/>
      <c r="L29" s="221">
        <v>0.21</v>
      </c>
      <c r="M29" s="220"/>
      <c r="N29" s="220"/>
      <c r="O29" s="220"/>
      <c r="P29" s="220"/>
      <c r="Q29" s="38"/>
      <c r="R29" s="38"/>
      <c r="S29" s="38"/>
      <c r="T29" s="38"/>
      <c r="U29" s="38"/>
      <c r="V29" s="38"/>
      <c r="W29" s="219">
        <f>ROUND(AZ54,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38"/>
      <c r="AG29" s="38"/>
      <c r="AH29" s="38"/>
      <c r="AI29" s="38"/>
      <c r="AJ29" s="38"/>
      <c r="AK29" s="219">
        <f>ROUND(AV54, 2)</f>
        <v>0</v>
      </c>
      <c r="AL29" s="220"/>
      <c r="AM29" s="220"/>
      <c r="AN29" s="220"/>
      <c r="AO29" s="220"/>
      <c r="AP29" s="38"/>
      <c r="AQ29" s="38"/>
      <c r="AR29" s="39"/>
      <c r="BE29" s="209"/>
    </row>
    <row r="30" spans="1:71" s="3" customFormat="1" ht="14.45" customHeight="1">
      <c r="B30" s="37"/>
      <c r="C30" s="38"/>
      <c r="D30" s="38"/>
      <c r="E30" s="38"/>
      <c r="F30" s="26" t="s">
        <v>46</v>
      </c>
      <c r="G30" s="38"/>
      <c r="H30" s="38"/>
      <c r="I30" s="38"/>
      <c r="J30" s="38"/>
      <c r="K30" s="38"/>
      <c r="L30" s="221">
        <v>0.15</v>
      </c>
      <c r="M30" s="220"/>
      <c r="N30" s="220"/>
      <c r="O30" s="220"/>
      <c r="P30" s="220"/>
      <c r="Q30" s="38"/>
      <c r="R30" s="38"/>
      <c r="S30" s="38"/>
      <c r="T30" s="38"/>
      <c r="U30" s="38"/>
      <c r="V30" s="38"/>
      <c r="W30" s="219">
        <f>ROUND(BA54,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8"/>
      <c r="AG30" s="38"/>
      <c r="AH30" s="38"/>
      <c r="AI30" s="38"/>
      <c r="AJ30" s="38"/>
      <c r="AK30" s="219">
        <f>ROUND(AW54, 2)</f>
        <v>0</v>
      </c>
      <c r="AL30" s="220"/>
      <c r="AM30" s="220"/>
      <c r="AN30" s="220"/>
      <c r="AO30" s="220"/>
      <c r="AP30" s="38"/>
      <c r="AQ30" s="38"/>
      <c r="AR30" s="39"/>
      <c r="BE30" s="209"/>
    </row>
    <row r="31" spans="1:71" s="3" customFormat="1" ht="14.45" hidden="1" customHeight="1">
      <c r="B31" s="37"/>
      <c r="C31" s="38"/>
      <c r="D31" s="38"/>
      <c r="E31" s="38"/>
      <c r="F31" s="26" t="s">
        <v>47</v>
      </c>
      <c r="G31" s="38"/>
      <c r="H31" s="38"/>
      <c r="I31" s="38"/>
      <c r="J31" s="38"/>
      <c r="K31" s="38"/>
      <c r="L31" s="221">
        <v>0.21</v>
      </c>
      <c r="M31" s="220"/>
      <c r="N31" s="220"/>
      <c r="O31" s="220"/>
      <c r="P31" s="220"/>
      <c r="Q31" s="38"/>
      <c r="R31" s="38"/>
      <c r="S31" s="38"/>
      <c r="T31" s="38"/>
      <c r="U31" s="38"/>
      <c r="V31" s="38"/>
      <c r="W31" s="219">
        <f>ROUND(BB54, 2)</f>
        <v>0</v>
      </c>
      <c r="X31" s="220"/>
      <c r="Y31" s="220"/>
      <c r="Z31" s="220"/>
      <c r="AA31" s="220"/>
      <c r="AB31" s="220"/>
      <c r="AC31" s="220"/>
      <c r="AD31" s="220"/>
      <c r="AE31" s="220"/>
      <c r="AF31" s="38"/>
      <c r="AG31" s="38"/>
      <c r="AH31" s="38"/>
      <c r="AI31" s="38"/>
      <c r="AJ31" s="38"/>
      <c r="AK31" s="219">
        <v>0</v>
      </c>
      <c r="AL31" s="220"/>
      <c r="AM31" s="220"/>
      <c r="AN31" s="220"/>
      <c r="AO31" s="220"/>
      <c r="AP31" s="38"/>
      <c r="AQ31" s="38"/>
      <c r="AR31" s="39"/>
      <c r="BE31" s="209"/>
    </row>
    <row r="32" spans="1:71" s="3" customFormat="1" ht="14.45" hidden="1" customHeight="1">
      <c r="B32" s="37"/>
      <c r="C32" s="38"/>
      <c r="D32" s="38"/>
      <c r="E32" s="38"/>
      <c r="F32" s="26" t="s">
        <v>48</v>
      </c>
      <c r="G32" s="38"/>
      <c r="H32" s="38"/>
      <c r="I32" s="38"/>
      <c r="J32" s="38"/>
      <c r="K32" s="38"/>
      <c r="L32" s="221">
        <v>0.15</v>
      </c>
      <c r="M32" s="220"/>
      <c r="N32" s="220"/>
      <c r="O32" s="220"/>
      <c r="P32" s="220"/>
      <c r="Q32" s="38"/>
      <c r="R32" s="38"/>
      <c r="S32" s="38"/>
      <c r="T32" s="38"/>
      <c r="U32" s="38"/>
      <c r="V32" s="38"/>
      <c r="W32" s="219">
        <f>ROUND(BC54, 2)</f>
        <v>0</v>
      </c>
      <c r="X32" s="220"/>
      <c r="Y32" s="220"/>
      <c r="Z32" s="220"/>
      <c r="AA32" s="220"/>
      <c r="AB32" s="220"/>
      <c r="AC32" s="220"/>
      <c r="AD32" s="220"/>
      <c r="AE32" s="220"/>
      <c r="AF32" s="38"/>
      <c r="AG32" s="38"/>
      <c r="AH32" s="38"/>
      <c r="AI32" s="38"/>
      <c r="AJ32" s="38"/>
      <c r="AK32" s="219">
        <v>0</v>
      </c>
      <c r="AL32" s="220"/>
      <c r="AM32" s="220"/>
      <c r="AN32" s="220"/>
      <c r="AO32" s="220"/>
      <c r="AP32" s="38"/>
      <c r="AQ32" s="38"/>
      <c r="AR32" s="39"/>
      <c r="BE32" s="209"/>
    </row>
    <row r="33" spans="1:57" s="3" customFormat="1" ht="14.45" hidden="1" customHeight="1">
      <c r="B33" s="37"/>
      <c r="C33" s="38"/>
      <c r="D33" s="38"/>
      <c r="E33" s="38"/>
      <c r="F33" s="26" t="s">
        <v>49</v>
      </c>
      <c r="G33" s="38"/>
      <c r="H33" s="38"/>
      <c r="I33" s="38"/>
      <c r="J33" s="38"/>
      <c r="K33" s="38"/>
      <c r="L33" s="221">
        <v>0</v>
      </c>
      <c r="M33" s="220"/>
      <c r="N33" s="220"/>
      <c r="O33" s="220"/>
      <c r="P33" s="220"/>
      <c r="Q33" s="38"/>
      <c r="R33" s="38"/>
      <c r="S33" s="38"/>
      <c r="T33" s="38"/>
      <c r="U33" s="38"/>
      <c r="V33" s="38"/>
      <c r="W33" s="219">
        <f>ROUND(BD54,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8"/>
      <c r="AG33" s="38"/>
      <c r="AH33" s="38"/>
      <c r="AI33" s="38"/>
      <c r="AJ33" s="38"/>
      <c r="AK33" s="219">
        <v>0</v>
      </c>
      <c r="AL33" s="220"/>
      <c r="AM33" s="220"/>
      <c r="AN33" s="220"/>
      <c r="AO33" s="220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50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51</v>
      </c>
      <c r="U35" s="42"/>
      <c r="V35" s="42"/>
      <c r="W35" s="42"/>
      <c r="X35" s="222" t="s">
        <v>52</v>
      </c>
      <c r="Y35" s="223"/>
      <c r="Z35" s="223"/>
      <c r="AA35" s="223"/>
      <c r="AB35" s="223"/>
      <c r="AC35" s="42"/>
      <c r="AD35" s="42"/>
      <c r="AE35" s="42"/>
      <c r="AF35" s="42"/>
      <c r="AG35" s="42"/>
      <c r="AH35" s="42"/>
      <c r="AI35" s="42"/>
      <c r="AJ35" s="42"/>
      <c r="AK35" s="224">
        <f>SUM(AK26:AK33)</f>
        <v>0</v>
      </c>
      <c r="AL35" s="223"/>
      <c r="AM35" s="223"/>
      <c r="AN35" s="223"/>
      <c r="AO35" s="22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53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E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26" t="str">
        <f>K6</f>
        <v>Revize a technické prohlídky určeného technického zařízení SEE</v>
      </c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28" t="str">
        <f>IF(AN8= "","",AN8)</f>
        <v>14. 6. 2022</v>
      </c>
      <c r="AN47" s="228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SŽ, s.o. Přednosta SEE Praha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33</v>
      </c>
      <c r="AJ49" s="33"/>
      <c r="AK49" s="33"/>
      <c r="AL49" s="33"/>
      <c r="AM49" s="229" t="str">
        <f>IF(E17="","",E17)</f>
        <v xml:space="preserve">SŽ, s.o. </v>
      </c>
      <c r="AN49" s="230"/>
      <c r="AO49" s="230"/>
      <c r="AP49" s="230"/>
      <c r="AQ49" s="33"/>
      <c r="AR49" s="36"/>
      <c r="AS49" s="231" t="s">
        <v>54</v>
      </c>
      <c r="AT49" s="232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31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36</v>
      </c>
      <c r="AJ50" s="33"/>
      <c r="AK50" s="33"/>
      <c r="AL50" s="33"/>
      <c r="AM50" s="229" t="str">
        <f>IF(E20="","",E20)</f>
        <v>SŽ, s.o.</v>
      </c>
      <c r="AN50" s="230"/>
      <c r="AO50" s="230"/>
      <c r="AP50" s="230"/>
      <c r="AQ50" s="33"/>
      <c r="AR50" s="36"/>
      <c r="AS50" s="233"/>
      <c r="AT50" s="234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35"/>
      <c r="AT51" s="236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37" t="s">
        <v>55</v>
      </c>
      <c r="D52" s="238"/>
      <c r="E52" s="238"/>
      <c r="F52" s="238"/>
      <c r="G52" s="238"/>
      <c r="H52" s="63"/>
      <c r="I52" s="239" t="s">
        <v>56</v>
      </c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40" t="s">
        <v>57</v>
      </c>
      <c r="AH52" s="238"/>
      <c r="AI52" s="238"/>
      <c r="AJ52" s="238"/>
      <c r="AK52" s="238"/>
      <c r="AL52" s="238"/>
      <c r="AM52" s="238"/>
      <c r="AN52" s="239" t="s">
        <v>58</v>
      </c>
      <c r="AO52" s="238"/>
      <c r="AP52" s="238"/>
      <c r="AQ52" s="64" t="s">
        <v>59</v>
      </c>
      <c r="AR52" s="36"/>
      <c r="AS52" s="65" t="s">
        <v>60</v>
      </c>
      <c r="AT52" s="66" t="s">
        <v>61</v>
      </c>
      <c r="AU52" s="66" t="s">
        <v>62</v>
      </c>
      <c r="AV52" s="66" t="s">
        <v>63</v>
      </c>
      <c r="AW52" s="66" t="s">
        <v>64</v>
      </c>
      <c r="AX52" s="66" t="s">
        <v>65</v>
      </c>
      <c r="AY52" s="66" t="s">
        <v>66</v>
      </c>
      <c r="AZ52" s="66" t="s">
        <v>67</v>
      </c>
      <c r="BA52" s="66" t="s">
        <v>68</v>
      </c>
      <c r="BB52" s="66" t="s">
        <v>69</v>
      </c>
      <c r="BC52" s="66" t="s">
        <v>70</v>
      </c>
      <c r="BD52" s="67" t="s">
        <v>71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72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44">
        <f>ROUND(SUM(AG55:AG57),2)</f>
        <v>0</v>
      </c>
      <c r="AH54" s="244"/>
      <c r="AI54" s="244"/>
      <c r="AJ54" s="244"/>
      <c r="AK54" s="244"/>
      <c r="AL54" s="244"/>
      <c r="AM54" s="244"/>
      <c r="AN54" s="245">
        <f>SUM(AG54,AT54)</f>
        <v>0</v>
      </c>
      <c r="AO54" s="245"/>
      <c r="AP54" s="245"/>
      <c r="AQ54" s="75" t="s">
        <v>19</v>
      </c>
      <c r="AR54" s="76"/>
      <c r="AS54" s="77">
        <f>ROUND(SUM(AS55:AS57),2)</f>
        <v>0</v>
      </c>
      <c r="AT54" s="78">
        <f>ROUND(SUM(AV54:AW54),2)</f>
        <v>0</v>
      </c>
      <c r="AU54" s="79">
        <f>ROUND(SUM(AU55:AU57),5)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ROUND(SUM(AZ55:AZ57),2)</f>
        <v>0</v>
      </c>
      <c r="BA54" s="78">
        <f>ROUND(SUM(BA55:BA57),2)</f>
        <v>0</v>
      </c>
      <c r="BB54" s="78">
        <f>ROUND(SUM(BB55:BB57),2)</f>
        <v>0</v>
      </c>
      <c r="BC54" s="78">
        <f>ROUND(SUM(BC55:BC57),2)</f>
        <v>0</v>
      </c>
      <c r="BD54" s="80">
        <f>ROUND(SUM(BD55:BD57),2)</f>
        <v>0</v>
      </c>
      <c r="BS54" s="81" t="s">
        <v>73</v>
      </c>
      <c r="BT54" s="81" t="s">
        <v>74</v>
      </c>
      <c r="BU54" s="82" t="s">
        <v>75</v>
      </c>
      <c r="BV54" s="81" t="s">
        <v>76</v>
      </c>
      <c r="BW54" s="81" t="s">
        <v>5</v>
      </c>
      <c r="BX54" s="81" t="s">
        <v>77</v>
      </c>
      <c r="CL54" s="81" t="s">
        <v>19</v>
      </c>
    </row>
    <row r="55" spans="1:91" s="7" customFormat="1" ht="16.5" customHeight="1">
      <c r="A55" s="83" t="s">
        <v>78</v>
      </c>
      <c r="B55" s="84"/>
      <c r="C55" s="85"/>
      <c r="D55" s="243" t="s">
        <v>79</v>
      </c>
      <c r="E55" s="243"/>
      <c r="F55" s="243"/>
      <c r="G55" s="243"/>
      <c r="H55" s="243"/>
      <c r="I55" s="86"/>
      <c r="J55" s="243" t="s">
        <v>80</v>
      </c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1">
        <f>'1 - UOŽI'!J30</f>
        <v>0</v>
      </c>
      <c r="AH55" s="242"/>
      <c r="AI55" s="242"/>
      <c r="AJ55" s="242"/>
      <c r="AK55" s="242"/>
      <c r="AL55" s="242"/>
      <c r="AM55" s="242"/>
      <c r="AN55" s="241">
        <f>SUM(AG55,AT55)</f>
        <v>0</v>
      </c>
      <c r="AO55" s="242"/>
      <c r="AP55" s="242"/>
      <c r="AQ55" s="87" t="s">
        <v>81</v>
      </c>
      <c r="AR55" s="88"/>
      <c r="AS55" s="89">
        <v>0</v>
      </c>
      <c r="AT55" s="90">
        <f>ROUND(SUM(AV55:AW55),2)</f>
        <v>0</v>
      </c>
      <c r="AU55" s="91">
        <f>'1 - UOŽI'!P80</f>
        <v>0</v>
      </c>
      <c r="AV55" s="90">
        <f>'1 - UOŽI'!J33</f>
        <v>0</v>
      </c>
      <c r="AW55" s="90">
        <f>'1 - UOŽI'!J34</f>
        <v>0</v>
      </c>
      <c r="AX55" s="90">
        <f>'1 - UOŽI'!J35</f>
        <v>0</v>
      </c>
      <c r="AY55" s="90">
        <f>'1 - UOŽI'!J36</f>
        <v>0</v>
      </c>
      <c r="AZ55" s="90">
        <f>'1 - UOŽI'!F33</f>
        <v>0</v>
      </c>
      <c r="BA55" s="90">
        <f>'1 - UOŽI'!F34</f>
        <v>0</v>
      </c>
      <c r="BB55" s="90">
        <f>'1 - UOŽI'!F35</f>
        <v>0</v>
      </c>
      <c r="BC55" s="90">
        <f>'1 - UOŽI'!F36</f>
        <v>0</v>
      </c>
      <c r="BD55" s="92">
        <f>'1 - UOŽI'!F37</f>
        <v>0</v>
      </c>
      <c r="BT55" s="93" t="s">
        <v>79</v>
      </c>
      <c r="BV55" s="93" t="s">
        <v>76</v>
      </c>
      <c r="BW55" s="93" t="s">
        <v>82</v>
      </c>
      <c r="BX55" s="93" t="s">
        <v>5</v>
      </c>
      <c r="CL55" s="93" t="s">
        <v>19</v>
      </c>
      <c r="CM55" s="93" t="s">
        <v>83</v>
      </c>
    </row>
    <row r="56" spans="1:91" s="7" customFormat="1" ht="16.5" customHeight="1">
      <c r="A56" s="83" t="s">
        <v>78</v>
      </c>
      <c r="B56" s="84"/>
      <c r="C56" s="85"/>
      <c r="D56" s="243" t="s">
        <v>83</v>
      </c>
      <c r="E56" s="243"/>
      <c r="F56" s="243"/>
      <c r="G56" s="243"/>
      <c r="H56" s="243"/>
      <c r="I56" s="86"/>
      <c r="J56" s="243" t="s">
        <v>84</v>
      </c>
      <c r="K56" s="243"/>
      <c r="L56" s="243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  <c r="AB56" s="243"/>
      <c r="AC56" s="243"/>
      <c r="AD56" s="243"/>
      <c r="AE56" s="243"/>
      <c r="AF56" s="243"/>
      <c r="AG56" s="241">
        <f>'2 - VON'!J30</f>
        <v>0</v>
      </c>
      <c r="AH56" s="242"/>
      <c r="AI56" s="242"/>
      <c r="AJ56" s="242"/>
      <c r="AK56" s="242"/>
      <c r="AL56" s="242"/>
      <c r="AM56" s="242"/>
      <c r="AN56" s="241">
        <f>SUM(AG56,AT56)</f>
        <v>0</v>
      </c>
      <c r="AO56" s="242"/>
      <c r="AP56" s="242"/>
      <c r="AQ56" s="87" t="s">
        <v>81</v>
      </c>
      <c r="AR56" s="88"/>
      <c r="AS56" s="89">
        <v>0</v>
      </c>
      <c r="AT56" s="90">
        <f>ROUND(SUM(AV56:AW56),2)</f>
        <v>0</v>
      </c>
      <c r="AU56" s="91">
        <f>'2 - VON'!P80</f>
        <v>0</v>
      </c>
      <c r="AV56" s="90">
        <f>'2 - VON'!J33</f>
        <v>0</v>
      </c>
      <c r="AW56" s="90">
        <f>'2 - VON'!J34</f>
        <v>0</v>
      </c>
      <c r="AX56" s="90">
        <f>'2 - VON'!J35</f>
        <v>0</v>
      </c>
      <c r="AY56" s="90">
        <f>'2 - VON'!J36</f>
        <v>0</v>
      </c>
      <c r="AZ56" s="90">
        <f>'2 - VON'!F33</f>
        <v>0</v>
      </c>
      <c r="BA56" s="90">
        <f>'2 - VON'!F34</f>
        <v>0</v>
      </c>
      <c r="BB56" s="90">
        <f>'2 - VON'!F35</f>
        <v>0</v>
      </c>
      <c r="BC56" s="90">
        <f>'2 - VON'!F36</f>
        <v>0</v>
      </c>
      <c r="BD56" s="92">
        <f>'2 - VON'!F37</f>
        <v>0</v>
      </c>
      <c r="BT56" s="93" t="s">
        <v>79</v>
      </c>
      <c r="BV56" s="93" t="s">
        <v>76</v>
      </c>
      <c r="BW56" s="93" t="s">
        <v>85</v>
      </c>
      <c r="BX56" s="93" t="s">
        <v>5</v>
      </c>
      <c r="CL56" s="93" t="s">
        <v>19</v>
      </c>
      <c r="CM56" s="93" t="s">
        <v>83</v>
      </c>
    </row>
    <row r="57" spans="1:91" s="7" customFormat="1" ht="16.5" customHeight="1">
      <c r="A57" s="83" t="s">
        <v>78</v>
      </c>
      <c r="B57" s="84"/>
      <c r="C57" s="85"/>
      <c r="D57" s="243" t="s">
        <v>86</v>
      </c>
      <c r="E57" s="243"/>
      <c r="F57" s="243"/>
      <c r="G57" s="243"/>
      <c r="H57" s="243"/>
      <c r="I57" s="86"/>
      <c r="J57" s="243" t="s">
        <v>87</v>
      </c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  <c r="AB57" s="243"/>
      <c r="AC57" s="243"/>
      <c r="AD57" s="243"/>
      <c r="AE57" s="243"/>
      <c r="AF57" s="243"/>
      <c r="AG57" s="241">
        <f>'3 - VRN'!J30</f>
        <v>0</v>
      </c>
      <c r="AH57" s="242"/>
      <c r="AI57" s="242"/>
      <c r="AJ57" s="242"/>
      <c r="AK57" s="242"/>
      <c r="AL57" s="242"/>
      <c r="AM57" s="242"/>
      <c r="AN57" s="241">
        <f>SUM(AG57,AT57)</f>
        <v>0</v>
      </c>
      <c r="AO57" s="242"/>
      <c r="AP57" s="242"/>
      <c r="AQ57" s="87" t="s">
        <v>81</v>
      </c>
      <c r="AR57" s="88"/>
      <c r="AS57" s="94">
        <v>0</v>
      </c>
      <c r="AT57" s="95">
        <f>ROUND(SUM(AV57:AW57),2)</f>
        <v>0</v>
      </c>
      <c r="AU57" s="96">
        <f>'3 - VRN'!P82</f>
        <v>0</v>
      </c>
      <c r="AV57" s="95">
        <f>'3 - VRN'!J33</f>
        <v>0</v>
      </c>
      <c r="AW57" s="95">
        <f>'3 - VRN'!J34</f>
        <v>0</v>
      </c>
      <c r="AX57" s="95">
        <f>'3 - VRN'!J35</f>
        <v>0</v>
      </c>
      <c r="AY57" s="95">
        <f>'3 - VRN'!J36</f>
        <v>0</v>
      </c>
      <c r="AZ57" s="95">
        <f>'3 - VRN'!F33</f>
        <v>0</v>
      </c>
      <c r="BA57" s="95">
        <f>'3 - VRN'!F34</f>
        <v>0</v>
      </c>
      <c r="BB57" s="95">
        <f>'3 - VRN'!F35</f>
        <v>0</v>
      </c>
      <c r="BC57" s="95">
        <f>'3 - VRN'!F36</f>
        <v>0</v>
      </c>
      <c r="BD57" s="97">
        <f>'3 - VRN'!F37</f>
        <v>0</v>
      </c>
      <c r="BT57" s="93" t="s">
        <v>79</v>
      </c>
      <c r="BV57" s="93" t="s">
        <v>76</v>
      </c>
      <c r="BW57" s="93" t="s">
        <v>88</v>
      </c>
      <c r="BX57" s="93" t="s">
        <v>5</v>
      </c>
      <c r="CL57" s="93" t="s">
        <v>19</v>
      </c>
      <c r="CM57" s="93" t="s">
        <v>83</v>
      </c>
    </row>
    <row r="58" spans="1:91" s="2" customFormat="1" ht="30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  <row r="59" spans="1:91" s="2" customFormat="1" ht="6.95" customHeight="1">
      <c r="A59" s="31"/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36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</row>
  </sheetData>
  <sheetProtection algorithmName="SHA-512" hashValue="M2lLMqGapvjJLWj+PJFPhB4I8uGpZnOxxu7OuAidJENfAcxzk3VqymxXj+Yv2uqWEb6RhJE/Tsj/6Y18zG1rDg==" saltValue="UU9grFLKamKkbRWOtvAyZD+idWp0ztq2n41bW4wIqW6aQNL+ZLlAE5QzvCsFixZ21NIInmUyhwWCegxercH4U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UOŽI'!C2" display="/"/>
    <hyperlink ref="A56" location="'2 - VON'!C2" display="/"/>
    <hyperlink ref="A57" location="'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82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89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stavby'!K6</f>
        <v>Revize a technické prohlídky určeného technického zařízení SEE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90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9" t="s">
        <v>91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14. 6. 2022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stavby'!E14</f>
        <v>Vyplň údaj</v>
      </c>
      <c r="F18" s="252"/>
      <c r="G18" s="252"/>
      <c r="H18" s="252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37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38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39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40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42</v>
      </c>
      <c r="G32" s="31"/>
      <c r="H32" s="31"/>
      <c r="I32" s="112" t="s">
        <v>41</v>
      </c>
      <c r="J32" s="112" t="s">
        <v>43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44</v>
      </c>
      <c r="E33" s="102" t="s">
        <v>45</v>
      </c>
      <c r="F33" s="114">
        <f>ROUND((SUM(BE80:BE95)),  2)</f>
        <v>0</v>
      </c>
      <c r="G33" s="31"/>
      <c r="H33" s="31"/>
      <c r="I33" s="115">
        <v>0.21</v>
      </c>
      <c r="J33" s="114">
        <f>ROUND(((SUM(BE80:BE95))*I33),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46</v>
      </c>
      <c r="F34" s="114">
        <f>ROUND((SUM(BF80:BF95)),  2)</f>
        <v>0</v>
      </c>
      <c r="G34" s="31"/>
      <c r="H34" s="31"/>
      <c r="I34" s="115">
        <v>0.15</v>
      </c>
      <c r="J34" s="114">
        <f>ROUND(((SUM(BF80:BF95))*I34),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47</v>
      </c>
      <c r="F35" s="114">
        <f>ROUND((SUM(BG80:BG95)),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48</v>
      </c>
      <c r="F36" s="114">
        <f>ROUND((SUM(BH80:BH95)),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49</v>
      </c>
      <c r="F37" s="114">
        <f>ROUND((SUM(BI80:BI95)),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50</v>
      </c>
      <c r="E39" s="118"/>
      <c r="F39" s="118"/>
      <c r="G39" s="119" t="s">
        <v>51</v>
      </c>
      <c r="H39" s="120" t="s">
        <v>52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92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Revize a technické prohlídky určeného technického zařízení SEE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90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26" t="str">
        <f>E9</f>
        <v>1 - UOŽI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14. 6. 2022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</v>
      </c>
      <c r="G54" s="33"/>
      <c r="H54" s="33"/>
      <c r="I54" s="26" t="s">
        <v>33</v>
      </c>
      <c r="J54" s="29" t="str">
        <f>E21</f>
        <v xml:space="preserve">SŽ, s.o.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93</v>
      </c>
      <c r="D57" s="128"/>
      <c r="E57" s="128"/>
      <c r="F57" s="128"/>
      <c r="G57" s="128"/>
      <c r="H57" s="128"/>
      <c r="I57" s="128"/>
      <c r="J57" s="129" t="s">
        <v>94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72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95</v>
      </c>
    </row>
    <row r="60" spans="1:47" s="9" customFormat="1" ht="24.95" hidden="1" customHeight="1">
      <c r="B60" s="131"/>
      <c r="C60" s="132"/>
      <c r="D60" s="133" t="s">
        <v>96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t="11.25" hidden="1"/>
    <row r="64" spans="1:47" ht="11.25" hidden="1"/>
    <row r="65" spans="1:63" ht="11.25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97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54" t="str">
        <f>E7</f>
        <v>Revize a technické prohlídky určeného technického zařízení SEE</v>
      </c>
      <c r="F70" s="255"/>
      <c r="G70" s="255"/>
      <c r="H70" s="255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90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26" t="str">
        <f>E9</f>
        <v>1 - UOŽI</v>
      </c>
      <c r="F72" s="256"/>
      <c r="G72" s="256"/>
      <c r="H72" s="256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14. 6. 2022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>SŽ, s.o. Přednosta SEE Praha</v>
      </c>
      <c r="G76" s="33"/>
      <c r="H76" s="33"/>
      <c r="I76" s="26" t="s">
        <v>33</v>
      </c>
      <c r="J76" s="29" t="str">
        <f>E21</f>
        <v xml:space="preserve">SŽ, s.o.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31</v>
      </c>
      <c r="D77" s="33"/>
      <c r="E77" s="33"/>
      <c r="F77" s="24" t="str">
        <f>IF(E18="","",E18)</f>
        <v>Vyplň údaj</v>
      </c>
      <c r="G77" s="33"/>
      <c r="H77" s="33"/>
      <c r="I77" s="26" t="s">
        <v>36</v>
      </c>
      <c r="J77" s="29" t="str">
        <f>E24</f>
        <v>SŽ, s.o.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98</v>
      </c>
      <c r="D79" s="140" t="s">
        <v>59</v>
      </c>
      <c r="E79" s="140" t="s">
        <v>55</v>
      </c>
      <c r="F79" s="140" t="s">
        <v>56</v>
      </c>
      <c r="G79" s="140" t="s">
        <v>99</v>
      </c>
      <c r="H79" s="140" t="s">
        <v>100</v>
      </c>
      <c r="I79" s="140" t="s">
        <v>101</v>
      </c>
      <c r="J79" s="140" t="s">
        <v>94</v>
      </c>
      <c r="K79" s="141" t="s">
        <v>102</v>
      </c>
      <c r="L79" s="142"/>
      <c r="M79" s="65" t="s">
        <v>19</v>
      </c>
      <c r="N79" s="66" t="s">
        <v>44</v>
      </c>
      <c r="O79" s="66" t="s">
        <v>103</v>
      </c>
      <c r="P79" s="66" t="s">
        <v>104</v>
      </c>
      <c r="Q79" s="66" t="s">
        <v>105</v>
      </c>
      <c r="R79" s="66" t="s">
        <v>106</v>
      </c>
      <c r="S79" s="66" t="s">
        <v>107</v>
      </c>
      <c r="T79" s="67" t="s">
        <v>108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109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73</v>
      </c>
      <c r="AU80" s="14" t="s">
        <v>95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73</v>
      </c>
      <c r="E81" s="151" t="s">
        <v>110</v>
      </c>
      <c r="F81" s="151" t="s">
        <v>111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SUM(P82:P95)</f>
        <v>0</v>
      </c>
      <c r="Q81" s="156"/>
      <c r="R81" s="157">
        <f>SUM(R82:R95)</f>
        <v>0</v>
      </c>
      <c r="S81" s="156"/>
      <c r="T81" s="158">
        <f>SUM(T82:T95)</f>
        <v>0</v>
      </c>
      <c r="AR81" s="159" t="s">
        <v>112</v>
      </c>
      <c r="AT81" s="160" t="s">
        <v>73</v>
      </c>
      <c r="AU81" s="160" t="s">
        <v>74</v>
      </c>
      <c r="AY81" s="159" t="s">
        <v>113</v>
      </c>
      <c r="BK81" s="161">
        <f>SUM(BK82:BK95)</f>
        <v>0</v>
      </c>
    </row>
    <row r="82" spans="1:65" s="2" customFormat="1" ht="24.2" customHeight="1">
      <c r="A82" s="31"/>
      <c r="B82" s="32"/>
      <c r="C82" s="162" t="s">
        <v>114</v>
      </c>
      <c r="D82" s="162" t="s">
        <v>115</v>
      </c>
      <c r="E82" s="163" t="s">
        <v>116</v>
      </c>
      <c r="F82" s="164" t="s">
        <v>117</v>
      </c>
      <c r="G82" s="165" t="s">
        <v>118</v>
      </c>
      <c r="H82" s="166">
        <v>200</v>
      </c>
      <c r="I82" s="167"/>
      <c r="J82" s="168">
        <f t="shared" ref="J82:J95" si="0">ROUND(I82*H82,2)</f>
        <v>0</v>
      </c>
      <c r="K82" s="164" t="s">
        <v>119</v>
      </c>
      <c r="L82" s="36"/>
      <c r="M82" s="169" t="s">
        <v>19</v>
      </c>
      <c r="N82" s="170" t="s">
        <v>45</v>
      </c>
      <c r="O82" s="61"/>
      <c r="P82" s="171">
        <f t="shared" ref="P82:P95" si="1">O82*H82</f>
        <v>0</v>
      </c>
      <c r="Q82" s="171">
        <v>0</v>
      </c>
      <c r="R82" s="171">
        <f t="shared" ref="R82:R95" si="2">Q82*H82</f>
        <v>0</v>
      </c>
      <c r="S82" s="171">
        <v>0</v>
      </c>
      <c r="T82" s="172">
        <f t="shared" ref="T82:T95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120</v>
      </c>
      <c r="AT82" s="173" t="s">
        <v>115</v>
      </c>
      <c r="AU82" s="173" t="s">
        <v>79</v>
      </c>
      <c r="AY82" s="14" t="s">
        <v>113</v>
      </c>
      <c r="BE82" s="174">
        <f t="shared" ref="BE82:BE95" si="4">IF(N82="základní",J82,0)</f>
        <v>0</v>
      </c>
      <c r="BF82" s="174">
        <f t="shared" ref="BF82:BF95" si="5">IF(N82="snížená",J82,0)</f>
        <v>0</v>
      </c>
      <c r="BG82" s="174">
        <f t="shared" ref="BG82:BG95" si="6">IF(N82="zákl. přenesená",J82,0)</f>
        <v>0</v>
      </c>
      <c r="BH82" s="174">
        <f t="shared" ref="BH82:BH95" si="7">IF(N82="sníž. přenesená",J82,0)</f>
        <v>0</v>
      </c>
      <c r="BI82" s="174">
        <f t="shared" ref="BI82:BI95" si="8">IF(N82="nulová",J82,0)</f>
        <v>0</v>
      </c>
      <c r="BJ82" s="14" t="s">
        <v>79</v>
      </c>
      <c r="BK82" s="174">
        <f t="shared" ref="BK82:BK95" si="9">ROUND(I82*H82,2)</f>
        <v>0</v>
      </c>
      <c r="BL82" s="14" t="s">
        <v>120</v>
      </c>
      <c r="BM82" s="173" t="s">
        <v>121</v>
      </c>
    </row>
    <row r="83" spans="1:65" s="2" customFormat="1" ht="37.9" customHeight="1">
      <c r="A83" s="31"/>
      <c r="B83" s="32"/>
      <c r="C83" s="175" t="s">
        <v>122</v>
      </c>
      <c r="D83" s="175" t="s">
        <v>123</v>
      </c>
      <c r="E83" s="176" t="s">
        <v>124</v>
      </c>
      <c r="F83" s="177" t="s">
        <v>125</v>
      </c>
      <c r="G83" s="178" t="s">
        <v>118</v>
      </c>
      <c r="H83" s="179">
        <v>200</v>
      </c>
      <c r="I83" s="180"/>
      <c r="J83" s="181">
        <f t="shared" si="0"/>
        <v>0</v>
      </c>
      <c r="K83" s="177" t="s">
        <v>119</v>
      </c>
      <c r="L83" s="182"/>
      <c r="M83" s="183" t="s">
        <v>19</v>
      </c>
      <c r="N83" s="184" t="s">
        <v>45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120</v>
      </c>
      <c r="AT83" s="173" t="s">
        <v>123</v>
      </c>
      <c r="AU83" s="173" t="s">
        <v>79</v>
      </c>
      <c r="AY83" s="14" t="s">
        <v>113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79</v>
      </c>
      <c r="BK83" s="174">
        <f t="shared" si="9"/>
        <v>0</v>
      </c>
      <c r="BL83" s="14" t="s">
        <v>120</v>
      </c>
      <c r="BM83" s="173" t="s">
        <v>126</v>
      </c>
    </row>
    <row r="84" spans="1:65" s="2" customFormat="1" ht="78" customHeight="1">
      <c r="A84" s="31"/>
      <c r="B84" s="32"/>
      <c r="C84" s="162" t="s">
        <v>127</v>
      </c>
      <c r="D84" s="162" t="s">
        <v>115</v>
      </c>
      <c r="E84" s="163" t="s">
        <v>128</v>
      </c>
      <c r="F84" s="164" t="s">
        <v>129</v>
      </c>
      <c r="G84" s="165" t="s">
        <v>118</v>
      </c>
      <c r="H84" s="166">
        <v>52</v>
      </c>
      <c r="I84" s="167"/>
      <c r="J84" s="168">
        <f t="shared" si="0"/>
        <v>0</v>
      </c>
      <c r="K84" s="164" t="s">
        <v>119</v>
      </c>
      <c r="L84" s="36"/>
      <c r="M84" s="169" t="s">
        <v>19</v>
      </c>
      <c r="N84" s="170" t="s">
        <v>45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120</v>
      </c>
      <c r="AT84" s="173" t="s">
        <v>115</v>
      </c>
      <c r="AU84" s="173" t="s">
        <v>79</v>
      </c>
      <c r="AY84" s="14" t="s">
        <v>113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79</v>
      </c>
      <c r="BK84" s="174">
        <f t="shared" si="9"/>
        <v>0</v>
      </c>
      <c r="BL84" s="14" t="s">
        <v>120</v>
      </c>
      <c r="BM84" s="173" t="s">
        <v>130</v>
      </c>
    </row>
    <row r="85" spans="1:65" s="2" customFormat="1" ht="78" customHeight="1">
      <c r="A85" s="31"/>
      <c r="B85" s="32"/>
      <c r="C85" s="162" t="s">
        <v>131</v>
      </c>
      <c r="D85" s="162" t="s">
        <v>115</v>
      </c>
      <c r="E85" s="163" t="s">
        <v>132</v>
      </c>
      <c r="F85" s="164" t="s">
        <v>133</v>
      </c>
      <c r="G85" s="165" t="s">
        <v>118</v>
      </c>
      <c r="H85" s="166">
        <v>6</v>
      </c>
      <c r="I85" s="167"/>
      <c r="J85" s="168">
        <f t="shared" si="0"/>
        <v>0</v>
      </c>
      <c r="K85" s="164" t="s">
        <v>119</v>
      </c>
      <c r="L85" s="36"/>
      <c r="M85" s="169" t="s">
        <v>19</v>
      </c>
      <c r="N85" s="170" t="s">
        <v>45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120</v>
      </c>
      <c r="AT85" s="173" t="s">
        <v>115</v>
      </c>
      <c r="AU85" s="173" t="s">
        <v>79</v>
      </c>
      <c r="AY85" s="14" t="s">
        <v>113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79</v>
      </c>
      <c r="BK85" s="174">
        <f t="shared" si="9"/>
        <v>0</v>
      </c>
      <c r="BL85" s="14" t="s">
        <v>120</v>
      </c>
      <c r="BM85" s="173" t="s">
        <v>134</v>
      </c>
    </row>
    <row r="86" spans="1:65" s="2" customFormat="1" ht="78" customHeight="1">
      <c r="A86" s="31"/>
      <c r="B86" s="32"/>
      <c r="C86" s="162" t="s">
        <v>112</v>
      </c>
      <c r="D86" s="162" t="s">
        <v>115</v>
      </c>
      <c r="E86" s="163" t="s">
        <v>135</v>
      </c>
      <c r="F86" s="164" t="s">
        <v>136</v>
      </c>
      <c r="G86" s="165" t="s">
        <v>118</v>
      </c>
      <c r="H86" s="166">
        <v>94</v>
      </c>
      <c r="I86" s="167"/>
      <c r="J86" s="168">
        <f t="shared" si="0"/>
        <v>0</v>
      </c>
      <c r="K86" s="164" t="s">
        <v>119</v>
      </c>
      <c r="L86" s="36"/>
      <c r="M86" s="169" t="s">
        <v>19</v>
      </c>
      <c r="N86" s="170" t="s">
        <v>45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120</v>
      </c>
      <c r="AT86" s="173" t="s">
        <v>115</v>
      </c>
      <c r="AU86" s="173" t="s">
        <v>79</v>
      </c>
      <c r="AY86" s="14" t="s">
        <v>113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79</v>
      </c>
      <c r="BK86" s="174">
        <f t="shared" si="9"/>
        <v>0</v>
      </c>
      <c r="BL86" s="14" t="s">
        <v>120</v>
      </c>
      <c r="BM86" s="173" t="s">
        <v>137</v>
      </c>
    </row>
    <row r="87" spans="1:65" s="2" customFormat="1" ht="78" customHeight="1">
      <c r="A87" s="31"/>
      <c r="B87" s="32"/>
      <c r="C87" s="162" t="s">
        <v>86</v>
      </c>
      <c r="D87" s="162" t="s">
        <v>115</v>
      </c>
      <c r="E87" s="163" t="s">
        <v>138</v>
      </c>
      <c r="F87" s="164" t="s">
        <v>139</v>
      </c>
      <c r="G87" s="165" t="s">
        <v>118</v>
      </c>
      <c r="H87" s="166">
        <v>64</v>
      </c>
      <c r="I87" s="167"/>
      <c r="J87" s="168">
        <f t="shared" si="0"/>
        <v>0</v>
      </c>
      <c r="K87" s="164" t="s">
        <v>119</v>
      </c>
      <c r="L87" s="36"/>
      <c r="M87" s="169" t="s">
        <v>19</v>
      </c>
      <c r="N87" s="170" t="s">
        <v>45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120</v>
      </c>
      <c r="AT87" s="173" t="s">
        <v>115</v>
      </c>
      <c r="AU87" s="173" t="s">
        <v>79</v>
      </c>
      <c r="AY87" s="14" t="s">
        <v>113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79</v>
      </c>
      <c r="BK87" s="174">
        <f t="shared" si="9"/>
        <v>0</v>
      </c>
      <c r="BL87" s="14" t="s">
        <v>120</v>
      </c>
      <c r="BM87" s="173" t="s">
        <v>140</v>
      </c>
    </row>
    <row r="88" spans="1:65" s="2" customFormat="1" ht="78" customHeight="1">
      <c r="A88" s="31"/>
      <c r="B88" s="32"/>
      <c r="C88" s="162" t="s">
        <v>83</v>
      </c>
      <c r="D88" s="162" t="s">
        <v>115</v>
      </c>
      <c r="E88" s="163" t="s">
        <v>141</v>
      </c>
      <c r="F88" s="164" t="s">
        <v>142</v>
      </c>
      <c r="G88" s="165" t="s">
        <v>118</v>
      </c>
      <c r="H88" s="166">
        <v>2</v>
      </c>
      <c r="I88" s="167"/>
      <c r="J88" s="168">
        <f t="shared" si="0"/>
        <v>0</v>
      </c>
      <c r="K88" s="164" t="s">
        <v>119</v>
      </c>
      <c r="L88" s="36"/>
      <c r="M88" s="169" t="s">
        <v>19</v>
      </c>
      <c r="N88" s="170" t="s">
        <v>45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120</v>
      </c>
      <c r="AT88" s="173" t="s">
        <v>115</v>
      </c>
      <c r="AU88" s="173" t="s">
        <v>79</v>
      </c>
      <c r="AY88" s="14" t="s">
        <v>113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79</v>
      </c>
      <c r="BK88" s="174">
        <f t="shared" si="9"/>
        <v>0</v>
      </c>
      <c r="BL88" s="14" t="s">
        <v>120</v>
      </c>
      <c r="BM88" s="173" t="s">
        <v>143</v>
      </c>
    </row>
    <row r="89" spans="1:65" s="2" customFormat="1" ht="78" customHeight="1">
      <c r="A89" s="31"/>
      <c r="B89" s="32"/>
      <c r="C89" s="162" t="s">
        <v>144</v>
      </c>
      <c r="D89" s="162" t="s">
        <v>115</v>
      </c>
      <c r="E89" s="163" t="s">
        <v>145</v>
      </c>
      <c r="F89" s="164" t="s">
        <v>146</v>
      </c>
      <c r="G89" s="165" t="s">
        <v>118</v>
      </c>
      <c r="H89" s="166">
        <v>20</v>
      </c>
      <c r="I89" s="167"/>
      <c r="J89" s="168">
        <f t="shared" si="0"/>
        <v>0</v>
      </c>
      <c r="K89" s="164" t="s">
        <v>119</v>
      </c>
      <c r="L89" s="36"/>
      <c r="M89" s="169" t="s">
        <v>19</v>
      </c>
      <c r="N89" s="170" t="s">
        <v>45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120</v>
      </c>
      <c r="AT89" s="173" t="s">
        <v>115</v>
      </c>
      <c r="AU89" s="173" t="s">
        <v>79</v>
      </c>
      <c r="AY89" s="14" t="s">
        <v>113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79</v>
      </c>
      <c r="BK89" s="174">
        <f t="shared" si="9"/>
        <v>0</v>
      </c>
      <c r="BL89" s="14" t="s">
        <v>120</v>
      </c>
      <c r="BM89" s="173" t="s">
        <v>147</v>
      </c>
    </row>
    <row r="90" spans="1:65" s="2" customFormat="1" ht="78" customHeight="1">
      <c r="A90" s="31"/>
      <c r="B90" s="32"/>
      <c r="C90" s="162" t="s">
        <v>148</v>
      </c>
      <c r="D90" s="162" t="s">
        <v>115</v>
      </c>
      <c r="E90" s="163" t="s">
        <v>149</v>
      </c>
      <c r="F90" s="164" t="s">
        <v>150</v>
      </c>
      <c r="G90" s="165" t="s">
        <v>118</v>
      </c>
      <c r="H90" s="166">
        <v>40</v>
      </c>
      <c r="I90" s="167"/>
      <c r="J90" s="168">
        <f t="shared" si="0"/>
        <v>0</v>
      </c>
      <c r="K90" s="164" t="s">
        <v>119</v>
      </c>
      <c r="L90" s="36"/>
      <c r="M90" s="169" t="s">
        <v>19</v>
      </c>
      <c r="N90" s="170" t="s">
        <v>45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120</v>
      </c>
      <c r="AT90" s="173" t="s">
        <v>115</v>
      </c>
      <c r="AU90" s="173" t="s">
        <v>79</v>
      </c>
      <c r="AY90" s="14" t="s">
        <v>113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79</v>
      </c>
      <c r="BK90" s="174">
        <f t="shared" si="9"/>
        <v>0</v>
      </c>
      <c r="BL90" s="14" t="s">
        <v>120</v>
      </c>
      <c r="BM90" s="173" t="s">
        <v>151</v>
      </c>
    </row>
    <row r="91" spans="1:65" s="2" customFormat="1" ht="90" customHeight="1">
      <c r="A91" s="31"/>
      <c r="B91" s="32"/>
      <c r="C91" s="162" t="s">
        <v>79</v>
      </c>
      <c r="D91" s="162" t="s">
        <v>115</v>
      </c>
      <c r="E91" s="163" t="s">
        <v>152</v>
      </c>
      <c r="F91" s="164" t="s">
        <v>153</v>
      </c>
      <c r="G91" s="165" t="s">
        <v>118</v>
      </c>
      <c r="H91" s="166">
        <v>12</v>
      </c>
      <c r="I91" s="167"/>
      <c r="J91" s="168">
        <f t="shared" si="0"/>
        <v>0</v>
      </c>
      <c r="K91" s="164" t="s">
        <v>119</v>
      </c>
      <c r="L91" s="36"/>
      <c r="M91" s="169" t="s">
        <v>19</v>
      </c>
      <c r="N91" s="170" t="s">
        <v>45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120</v>
      </c>
      <c r="AT91" s="173" t="s">
        <v>115</v>
      </c>
      <c r="AU91" s="173" t="s">
        <v>79</v>
      </c>
      <c r="AY91" s="14" t="s">
        <v>113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79</v>
      </c>
      <c r="BK91" s="174">
        <f t="shared" si="9"/>
        <v>0</v>
      </c>
      <c r="BL91" s="14" t="s">
        <v>120</v>
      </c>
      <c r="BM91" s="173" t="s">
        <v>154</v>
      </c>
    </row>
    <row r="92" spans="1:65" s="2" customFormat="1" ht="78" customHeight="1">
      <c r="A92" s="31"/>
      <c r="B92" s="32"/>
      <c r="C92" s="162" t="s">
        <v>155</v>
      </c>
      <c r="D92" s="162" t="s">
        <v>115</v>
      </c>
      <c r="E92" s="163" t="s">
        <v>156</v>
      </c>
      <c r="F92" s="164" t="s">
        <v>157</v>
      </c>
      <c r="G92" s="165" t="s">
        <v>118</v>
      </c>
      <c r="H92" s="166">
        <v>2</v>
      </c>
      <c r="I92" s="167"/>
      <c r="J92" s="168">
        <f t="shared" si="0"/>
        <v>0</v>
      </c>
      <c r="K92" s="164" t="s">
        <v>119</v>
      </c>
      <c r="L92" s="36"/>
      <c r="M92" s="169" t="s">
        <v>19</v>
      </c>
      <c r="N92" s="170" t="s">
        <v>45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120</v>
      </c>
      <c r="AT92" s="173" t="s">
        <v>115</v>
      </c>
      <c r="AU92" s="173" t="s">
        <v>79</v>
      </c>
      <c r="AY92" s="14" t="s">
        <v>113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79</v>
      </c>
      <c r="BK92" s="174">
        <f t="shared" si="9"/>
        <v>0</v>
      </c>
      <c r="BL92" s="14" t="s">
        <v>120</v>
      </c>
      <c r="BM92" s="173" t="s">
        <v>158</v>
      </c>
    </row>
    <row r="93" spans="1:65" s="2" customFormat="1" ht="49.15" customHeight="1">
      <c r="A93" s="31"/>
      <c r="B93" s="32"/>
      <c r="C93" s="162" t="s">
        <v>159</v>
      </c>
      <c r="D93" s="162" t="s">
        <v>115</v>
      </c>
      <c r="E93" s="163" t="s">
        <v>160</v>
      </c>
      <c r="F93" s="164" t="s">
        <v>161</v>
      </c>
      <c r="G93" s="165" t="s">
        <v>162</v>
      </c>
      <c r="H93" s="166">
        <v>200</v>
      </c>
      <c r="I93" s="167"/>
      <c r="J93" s="168">
        <f t="shared" si="0"/>
        <v>0</v>
      </c>
      <c r="K93" s="164" t="s">
        <v>119</v>
      </c>
      <c r="L93" s="36"/>
      <c r="M93" s="169" t="s">
        <v>19</v>
      </c>
      <c r="N93" s="170" t="s">
        <v>45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120</v>
      </c>
      <c r="AT93" s="173" t="s">
        <v>115</v>
      </c>
      <c r="AU93" s="173" t="s">
        <v>79</v>
      </c>
      <c r="AY93" s="14" t="s">
        <v>113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79</v>
      </c>
      <c r="BK93" s="174">
        <f t="shared" si="9"/>
        <v>0</v>
      </c>
      <c r="BL93" s="14" t="s">
        <v>120</v>
      </c>
      <c r="BM93" s="173" t="s">
        <v>163</v>
      </c>
    </row>
    <row r="94" spans="1:65" s="2" customFormat="1" ht="76.349999999999994" customHeight="1">
      <c r="A94" s="31"/>
      <c r="B94" s="32"/>
      <c r="C94" s="162" t="s">
        <v>164</v>
      </c>
      <c r="D94" s="162" t="s">
        <v>115</v>
      </c>
      <c r="E94" s="163" t="s">
        <v>165</v>
      </c>
      <c r="F94" s="164" t="s">
        <v>166</v>
      </c>
      <c r="G94" s="165" t="s">
        <v>162</v>
      </c>
      <c r="H94" s="166">
        <v>200</v>
      </c>
      <c r="I94" s="167"/>
      <c r="J94" s="168">
        <f t="shared" si="0"/>
        <v>0</v>
      </c>
      <c r="K94" s="164" t="s">
        <v>119</v>
      </c>
      <c r="L94" s="36"/>
      <c r="M94" s="169" t="s">
        <v>19</v>
      </c>
      <c r="N94" s="170" t="s">
        <v>45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120</v>
      </c>
      <c r="AT94" s="173" t="s">
        <v>115</v>
      </c>
      <c r="AU94" s="173" t="s">
        <v>79</v>
      </c>
      <c r="AY94" s="14" t="s">
        <v>113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79</v>
      </c>
      <c r="BK94" s="174">
        <f t="shared" si="9"/>
        <v>0</v>
      </c>
      <c r="BL94" s="14" t="s">
        <v>120</v>
      </c>
      <c r="BM94" s="173" t="s">
        <v>167</v>
      </c>
    </row>
    <row r="95" spans="1:65" s="2" customFormat="1" ht="44.25" customHeight="1">
      <c r="A95" s="31"/>
      <c r="B95" s="32"/>
      <c r="C95" s="162" t="s">
        <v>168</v>
      </c>
      <c r="D95" s="162" t="s">
        <v>115</v>
      </c>
      <c r="E95" s="163" t="s">
        <v>169</v>
      </c>
      <c r="F95" s="164" t="s">
        <v>170</v>
      </c>
      <c r="G95" s="165" t="s">
        <v>162</v>
      </c>
      <c r="H95" s="166">
        <v>200</v>
      </c>
      <c r="I95" s="167"/>
      <c r="J95" s="168">
        <f t="shared" si="0"/>
        <v>0</v>
      </c>
      <c r="K95" s="164" t="s">
        <v>119</v>
      </c>
      <c r="L95" s="36"/>
      <c r="M95" s="185" t="s">
        <v>19</v>
      </c>
      <c r="N95" s="186" t="s">
        <v>45</v>
      </c>
      <c r="O95" s="187"/>
      <c r="P95" s="188">
        <f t="shared" si="1"/>
        <v>0</v>
      </c>
      <c r="Q95" s="188">
        <v>0</v>
      </c>
      <c r="R95" s="188">
        <f t="shared" si="2"/>
        <v>0</v>
      </c>
      <c r="S95" s="188">
        <v>0</v>
      </c>
      <c r="T95" s="189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120</v>
      </c>
      <c r="AT95" s="173" t="s">
        <v>115</v>
      </c>
      <c r="AU95" s="173" t="s">
        <v>79</v>
      </c>
      <c r="AY95" s="14" t="s">
        <v>113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79</v>
      </c>
      <c r="BK95" s="174">
        <f t="shared" si="9"/>
        <v>0</v>
      </c>
      <c r="BL95" s="14" t="s">
        <v>120</v>
      </c>
      <c r="BM95" s="173" t="s">
        <v>171</v>
      </c>
    </row>
    <row r="96" spans="1:65" s="2" customFormat="1" ht="6.95" customHeight="1">
      <c r="A96" s="31"/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36"/>
      <c r="M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</sheetData>
  <sheetProtection algorithmName="SHA-512" hashValue="LzbTZlfuXF14t+HOwpM68I/QNaWDsD4IchUhCRa5hM+xnNiiBeXd6CwLCFDxhm/gJhZLc3qdyzGM7uFbln2LZQ==" saltValue="BV5LV3LTgUMgbCqTrZ80VeyyRWaGHfthmFiADxOqmEwo71rTBm7avR9uuIDt4oIowyo/olsQISBFwSPCbl/rKQ==" spinCount="100000" sheet="1" objects="1" scenarios="1" formatColumns="0" formatRows="0" autoFilter="0"/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85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89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stavby'!K6</f>
        <v>Revize a technické prohlídky určeného technického zařízení SEE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90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9" t="s">
        <v>172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14. 6. 2022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stavby'!E14</f>
        <v>Vyplň údaj</v>
      </c>
      <c r="F18" s="252"/>
      <c r="G18" s="252"/>
      <c r="H18" s="252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37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38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39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40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42</v>
      </c>
      <c r="G32" s="31"/>
      <c r="H32" s="31"/>
      <c r="I32" s="112" t="s">
        <v>41</v>
      </c>
      <c r="J32" s="112" t="s">
        <v>43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44</v>
      </c>
      <c r="E33" s="102" t="s">
        <v>45</v>
      </c>
      <c r="F33" s="114">
        <f>ROUND((SUM(BE80:BE85)),  2)</f>
        <v>0</v>
      </c>
      <c r="G33" s="31"/>
      <c r="H33" s="31"/>
      <c r="I33" s="115">
        <v>0.21</v>
      </c>
      <c r="J33" s="114">
        <f>ROUND(((SUM(BE80:BE85))*I33),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46</v>
      </c>
      <c r="F34" s="114">
        <f>ROUND((SUM(BF80:BF85)),  2)</f>
        <v>0</v>
      </c>
      <c r="G34" s="31"/>
      <c r="H34" s="31"/>
      <c r="I34" s="115">
        <v>0.15</v>
      </c>
      <c r="J34" s="114">
        <f>ROUND(((SUM(BF80:BF85))*I34),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47</v>
      </c>
      <c r="F35" s="114">
        <f>ROUND((SUM(BG80:BG85)),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48</v>
      </c>
      <c r="F36" s="114">
        <f>ROUND((SUM(BH80:BH85)),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49</v>
      </c>
      <c r="F37" s="114">
        <f>ROUND((SUM(BI80:BI85)),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50</v>
      </c>
      <c r="E39" s="118"/>
      <c r="F39" s="118"/>
      <c r="G39" s="119" t="s">
        <v>51</v>
      </c>
      <c r="H39" s="120" t="s">
        <v>52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92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Revize a technické prohlídky určeného technického zařízení SEE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90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26" t="str">
        <f>E9</f>
        <v>2 - VON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14. 6. 2022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</v>
      </c>
      <c r="G54" s="33"/>
      <c r="H54" s="33"/>
      <c r="I54" s="26" t="s">
        <v>33</v>
      </c>
      <c r="J54" s="29" t="str">
        <f>E21</f>
        <v xml:space="preserve">SŽ, s.o.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93</v>
      </c>
      <c r="D57" s="128"/>
      <c r="E57" s="128"/>
      <c r="F57" s="128"/>
      <c r="G57" s="128"/>
      <c r="H57" s="128"/>
      <c r="I57" s="128"/>
      <c r="J57" s="129" t="s">
        <v>94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72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95</v>
      </c>
    </row>
    <row r="60" spans="1:47" s="9" customFormat="1" ht="24.95" hidden="1" customHeight="1">
      <c r="B60" s="131"/>
      <c r="C60" s="132"/>
      <c r="D60" s="133" t="s">
        <v>173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t="11.25" hidden="1"/>
    <row r="64" spans="1:47" ht="11.25" hidden="1"/>
    <row r="65" spans="1:63" ht="11.25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97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54" t="str">
        <f>E7</f>
        <v>Revize a technické prohlídky určeného technického zařízení SEE</v>
      </c>
      <c r="F70" s="255"/>
      <c r="G70" s="255"/>
      <c r="H70" s="255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90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26" t="str">
        <f>E9</f>
        <v>2 - VON</v>
      </c>
      <c r="F72" s="256"/>
      <c r="G72" s="256"/>
      <c r="H72" s="256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14. 6. 2022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>SŽ, s.o. Přednosta SEE Praha</v>
      </c>
      <c r="G76" s="33"/>
      <c r="H76" s="33"/>
      <c r="I76" s="26" t="s">
        <v>33</v>
      </c>
      <c r="J76" s="29" t="str">
        <f>E21</f>
        <v xml:space="preserve">SŽ, s.o.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31</v>
      </c>
      <c r="D77" s="33"/>
      <c r="E77" s="33"/>
      <c r="F77" s="24" t="str">
        <f>IF(E18="","",E18)</f>
        <v>Vyplň údaj</v>
      </c>
      <c r="G77" s="33"/>
      <c r="H77" s="33"/>
      <c r="I77" s="26" t="s">
        <v>36</v>
      </c>
      <c r="J77" s="29" t="str">
        <f>E24</f>
        <v>SŽ, s.o.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98</v>
      </c>
      <c r="D79" s="140" t="s">
        <v>59</v>
      </c>
      <c r="E79" s="140" t="s">
        <v>55</v>
      </c>
      <c r="F79" s="140" t="s">
        <v>56</v>
      </c>
      <c r="G79" s="140" t="s">
        <v>99</v>
      </c>
      <c r="H79" s="140" t="s">
        <v>100</v>
      </c>
      <c r="I79" s="140" t="s">
        <v>101</v>
      </c>
      <c r="J79" s="140" t="s">
        <v>94</v>
      </c>
      <c r="K79" s="141" t="s">
        <v>102</v>
      </c>
      <c r="L79" s="142"/>
      <c r="M79" s="65" t="s">
        <v>19</v>
      </c>
      <c r="N79" s="66" t="s">
        <v>44</v>
      </c>
      <c r="O79" s="66" t="s">
        <v>103</v>
      </c>
      <c r="P79" s="66" t="s">
        <v>104</v>
      </c>
      <c r="Q79" s="66" t="s">
        <v>105</v>
      </c>
      <c r="R79" s="66" t="s">
        <v>106</v>
      </c>
      <c r="S79" s="66" t="s">
        <v>107</v>
      </c>
      <c r="T79" s="67" t="s">
        <v>108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109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73</v>
      </c>
      <c r="AU80" s="14" t="s">
        <v>95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73</v>
      </c>
      <c r="E81" s="151" t="s">
        <v>87</v>
      </c>
      <c r="F81" s="151" t="s">
        <v>174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SUM(P82:P85)</f>
        <v>0</v>
      </c>
      <c r="Q81" s="156"/>
      <c r="R81" s="157">
        <f>SUM(R82:R85)</f>
        <v>0</v>
      </c>
      <c r="S81" s="156"/>
      <c r="T81" s="158">
        <f>SUM(T82:T85)</f>
        <v>0</v>
      </c>
      <c r="AR81" s="159" t="s">
        <v>131</v>
      </c>
      <c r="AT81" s="160" t="s">
        <v>73</v>
      </c>
      <c r="AU81" s="160" t="s">
        <v>74</v>
      </c>
      <c r="AY81" s="159" t="s">
        <v>113</v>
      </c>
      <c r="BK81" s="161">
        <f>SUM(BK82:BK85)</f>
        <v>0</v>
      </c>
    </row>
    <row r="82" spans="1:65" s="2" customFormat="1" ht="16.5" customHeight="1">
      <c r="A82" s="31"/>
      <c r="B82" s="32"/>
      <c r="C82" s="162" t="s">
        <v>79</v>
      </c>
      <c r="D82" s="162" t="s">
        <v>115</v>
      </c>
      <c r="E82" s="163" t="s">
        <v>175</v>
      </c>
      <c r="F82" s="164" t="s">
        <v>176</v>
      </c>
      <c r="G82" s="165" t="s">
        <v>177</v>
      </c>
      <c r="H82" s="190"/>
      <c r="I82" s="167"/>
      <c r="J82" s="168">
        <f>ROUND(I82*H82,2)</f>
        <v>0</v>
      </c>
      <c r="K82" s="164" t="s">
        <v>119</v>
      </c>
      <c r="L82" s="36"/>
      <c r="M82" s="169" t="s">
        <v>19</v>
      </c>
      <c r="N82" s="170" t="s">
        <v>45</v>
      </c>
      <c r="O82" s="61"/>
      <c r="P82" s="171">
        <f>O82*H82</f>
        <v>0</v>
      </c>
      <c r="Q82" s="171">
        <v>0</v>
      </c>
      <c r="R82" s="171">
        <f>Q82*H82</f>
        <v>0</v>
      </c>
      <c r="S82" s="171">
        <v>0</v>
      </c>
      <c r="T82" s="172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112</v>
      </c>
      <c r="AT82" s="173" t="s">
        <v>115</v>
      </c>
      <c r="AU82" s="173" t="s">
        <v>79</v>
      </c>
      <c r="AY82" s="14" t="s">
        <v>113</v>
      </c>
      <c r="BE82" s="174">
        <f>IF(N82="základní",J82,0)</f>
        <v>0</v>
      </c>
      <c r="BF82" s="174">
        <f>IF(N82="snížená",J82,0)</f>
        <v>0</v>
      </c>
      <c r="BG82" s="174">
        <f>IF(N82="zákl. přenesená",J82,0)</f>
        <v>0</v>
      </c>
      <c r="BH82" s="174">
        <f>IF(N82="sníž. přenesená",J82,0)</f>
        <v>0</v>
      </c>
      <c r="BI82" s="174">
        <f>IF(N82="nulová",J82,0)</f>
        <v>0</v>
      </c>
      <c r="BJ82" s="14" t="s">
        <v>79</v>
      </c>
      <c r="BK82" s="174">
        <f>ROUND(I82*H82,2)</f>
        <v>0</v>
      </c>
      <c r="BL82" s="14" t="s">
        <v>112</v>
      </c>
      <c r="BM82" s="173" t="s">
        <v>178</v>
      </c>
    </row>
    <row r="83" spans="1:65" s="2" customFormat="1" ht="44.25" customHeight="1">
      <c r="A83" s="31"/>
      <c r="B83" s="32"/>
      <c r="C83" s="162" t="s">
        <v>83</v>
      </c>
      <c r="D83" s="162" t="s">
        <v>115</v>
      </c>
      <c r="E83" s="163" t="s">
        <v>179</v>
      </c>
      <c r="F83" s="164" t="s">
        <v>180</v>
      </c>
      <c r="G83" s="165" t="s">
        <v>177</v>
      </c>
      <c r="H83" s="190"/>
      <c r="I83" s="167"/>
      <c r="J83" s="168">
        <f>ROUND(I83*H83,2)</f>
        <v>0</v>
      </c>
      <c r="K83" s="164" t="s">
        <v>119</v>
      </c>
      <c r="L83" s="36"/>
      <c r="M83" s="169" t="s">
        <v>19</v>
      </c>
      <c r="N83" s="170" t="s">
        <v>45</v>
      </c>
      <c r="O83" s="61"/>
      <c r="P83" s="171">
        <f>O83*H83</f>
        <v>0</v>
      </c>
      <c r="Q83" s="171">
        <v>0</v>
      </c>
      <c r="R83" s="171">
        <f>Q83*H83</f>
        <v>0</v>
      </c>
      <c r="S83" s="171">
        <v>0</v>
      </c>
      <c r="T83" s="172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112</v>
      </c>
      <c r="AT83" s="173" t="s">
        <v>115</v>
      </c>
      <c r="AU83" s="173" t="s">
        <v>79</v>
      </c>
      <c r="AY83" s="14" t="s">
        <v>113</v>
      </c>
      <c r="BE83" s="174">
        <f>IF(N83="základní",J83,0)</f>
        <v>0</v>
      </c>
      <c r="BF83" s="174">
        <f>IF(N83="snížená",J83,0)</f>
        <v>0</v>
      </c>
      <c r="BG83" s="174">
        <f>IF(N83="zákl. přenesená",J83,0)</f>
        <v>0</v>
      </c>
      <c r="BH83" s="174">
        <f>IF(N83="sníž. přenesená",J83,0)</f>
        <v>0</v>
      </c>
      <c r="BI83" s="174">
        <f>IF(N83="nulová",J83,0)</f>
        <v>0</v>
      </c>
      <c r="BJ83" s="14" t="s">
        <v>79</v>
      </c>
      <c r="BK83" s="174">
        <f>ROUND(I83*H83,2)</f>
        <v>0</v>
      </c>
      <c r="BL83" s="14" t="s">
        <v>112</v>
      </c>
      <c r="BM83" s="173" t="s">
        <v>181</v>
      </c>
    </row>
    <row r="84" spans="1:65" s="2" customFormat="1" ht="44.25" customHeight="1">
      <c r="A84" s="31"/>
      <c r="B84" s="32"/>
      <c r="C84" s="162" t="s">
        <v>86</v>
      </c>
      <c r="D84" s="162" t="s">
        <v>115</v>
      </c>
      <c r="E84" s="163" t="s">
        <v>182</v>
      </c>
      <c r="F84" s="164" t="s">
        <v>183</v>
      </c>
      <c r="G84" s="165" t="s">
        <v>177</v>
      </c>
      <c r="H84" s="190"/>
      <c r="I84" s="167"/>
      <c r="J84" s="168">
        <f>ROUND(I84*H84,2)</f>
        <v>0</v>
      </c>
      <c r="K84" s="164" t="s">
        <v>119</v>
      </c>
      <c r="L84" s="36"/>
      <c r="M84" s="169" t="s">
        <v>19</v>
      </c>
      <c r="N84" s="170" t="s">
        <v>45</v>
      </c>
      <c r="O84" s="61"/>
      <c r="P84" s="171">
        <f>O84*H84</f>
        <v>0</v>
      </c>
      <c r="Q84" s="171">
        <v>0</v>
      </c>
      <c r="R84" s="171">
        <f>Q84*H84</f>
        <v>0</v>
      </c>
      <c r="S84" s="171">
        <v>0</v>
      </c>
      <c r="T84" s="172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112</v>
      </c>
      <c r="AT84" s="173" t="s">
        <v>115</v>
      </c>
      <c r="AU84" s="173" t="s">
        <v>79</v>
      </c>
      <c r="AY84" s="14" t="s">
        <v>113</v>
      </c>
      <c r="BE84" s="174">
        <f>IF(N84="základní",J84,0)</f>
        <v>0</v>
      </c>
      <c r="BF84" s="174">
        <f>IF(N84="snížená",J84,0)</f>
        <v>0</v>
      </c>
      <c r="BG84" s="174">
        <f>IF(N84="zákl. přenesená",J84,0)</f>
        <v>0</v>
      </c>
      <c r="BH84" s="174">
        <f>IF(N84="sníž. přenesená",J84,0)</f>
        <v>0</v>
      </c>
      <c r="BI84" s="174">
        <f>IF(N84="nulová",J84,0)</f>
        <v>0</v>
      </c>
      <c r="BJ84" s="14" t="s">
        <v>79</v>
      </c>
      <c r="BK84" s="174">
        <f>ROUND(I84*H84,2)</f>
        <v>0</v>
      </c>
      <c r="BL84" s="14" t="s">
        <v>112</v>
      </c>
      <c r="BM84" s="173" t="s">
        <v>184</v>
      </c>
    </row>
    <row r="85" spans="1:65" s="2" customFormat="1" ht="44.25" customHeight="1">
      <c r="A85" s="31"/>
      <c r="B85" s="32"/>
      <c r="C85" s="162" t="s">
        <v>112</v>
      </c>
      <c r="D85" s="162" t="s">
        <v>115</v>
      </c>
      <c r="E85" s="163" t="s">
        <v>185</v>
      </c>
      <c r="F85" s="164" t="s">
        <v>186</v>
      </c>
      <c r="G85" s="165" t="s">
        <v>177</v>
      </c>
      <c r="H85" s="190"/>
      <c r="I85" s="167"/>
      <c r="J85" s="168">
        <f>ROUND(I85*H85,2)</f>
        <v>0</v>
      </c>
      <c r="K85" s="164" t="s">
        <v>119</v>
      </c>
      <c r="L85" s="36"/>
      <c r="M85" s="185" t="s">
        <v>19</v>
      </c>
      <c r="N85" s="186" t="s">
        <v>45</v>
      </c>
      <c r="O85" s="187"/>
      <c r="P85" s="188">
        <f>O85*H85</f>
        <v>0</v>
      </c>
      <c r="Q85" s="188">
        <v>0</v>
      </c>
      <c r="R85" s="188">
        <f>Q85*H85</f>
        <v>0</v>
      </c>
      <c r="S85" s="188">
        <v>0</v>
      </c>
      <c r="T85" s="189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112</v>
      </c>
      <c r="AT85" s="173" t="s">
        <v>115</v>
      </c>
      <c r="AU85" s="173" t="s">
        <v>79</v>
      </c>
      <c r="AY85" s="14" t="s">
        <v>113</v>
      </c>
      <c r="BE85" s="174">
        <f>IF(N85="základní",J85,0)</f>
        <v>0</v>
      </c>
      <c r="BF85" s="174">
        <f>IF(N85="snížená",J85,0)</f>
        <v>0</v>
      </c>
      <c r="BG85" s="174">
        <f>IF(N85="zákl. přenesená",J85,0)</f>
        <v>0</v>
      </c>
      <c r="BH85" s="174">
        <f>IF(N85="sníž. přenesená",J85,0)</f>
        <v>0</v>
      </c>
      <c r="BI85" s="174">
        <f>IF(N85="nulová",J85,0)</f>
        <v>0</v>
      </c>
      <c r="BJ85" s="14" t="s">
        <v>79</v>
      </c>
      <c r="BK85" s="174">
        <f>ROUND(I85*H85,2)</f>
        <v>0</v>
      </c>
      <c r="BL85" s="14" t="s">
        <v>112</v>
      </c>
      <c r="BM85" s="173" t="s">
        <v>187</v>
      </c>
    </row>
    <row r="86" spans="1:65" s="2" customFormat="1" ht="6.95" customHeight="1">
      <c r="A86" s="31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36"/>
      <c r="M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</sheetData>
  <sheetProtection algorithmName="SHA-512" hashValue="nanCmHaZP9qenijUC4XhrmrurTqAXHYPRsku/9xiFevdFjRoGYvEhNB1NjIag/zhRLLqyGd/3wrsv9cz+G7SvQ==" saltValue="bOW4DW2bKk8+xmIQyJLHE1MBzHQJ65mJN4nvl3+buCpvcYOLUUD5a1lCVabT695LzeNm3ETerhG/a7wyXd8IqQ==" spinCount="100000" sheet="1" objects="1" scenarios="1" formatColumns="0" formatRows="0" autoFilter="0"/>
  <autoFilter ref="C79:K8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88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89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stavby'!K6</f>
        <v>Revize a technické prohlídky určeného technického zařízení SEE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90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9" t="s">
        <v>188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14. 6. 2022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stavby'!E14</f>
        <v>Vyplň údaj</v>
      </c>
      <c r="F18" s="252"/>
      <c r="G18" s="252"/>
      <c r="H18" s="252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37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38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39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40</v>
      </c>
      <c r="E30" s="31"/>
      <c r="F30" s="31"/>
      <c r="G30" s="31"/>
      <c r="H30" s="31"/>
      <c r="I30" s="31"/>
      <c r="J30" s="111">
        <f>ROUND(J82,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42</v>
      </c>
      <c r="G32" s="31"/>
      <c r="H32" s="31"/>
      <c r="I32" s="112" t="s">
        <v>41</v>
      </c>
      <c r="J32" s="112" t="s">
        <v>43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44</v>
      </c>
      <c r="E33" s="102" t="s">
        <v>45</v>
      </c>
      <c r="F33" s="114">
        <f>ROUND((SUM(BE82:BE89)),  2)</f>
        <v>0</v>
      </c>
      <c r="G33" s="31"/>
      <c r="H33" s="31"/>
      <c r="I33" s="115">
        <v>0.21</v>
      </c>
      <c r="J33" s="114">
        <f>ROUND(((SUM(BE82:BE89))*I33),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46</v>
      </c>
      <c r="F34" s="114">
        <f>ROUND((SUM(BF82:BF89)),  2)</f>
        <v>0</v>
      </c>
      <c r="G34" s="31"/>
      <c r="H34" s="31"/>
      <c r="I34" s="115">
        <v>0.15</v>
      </c>
      <c r="J34" s="114">
        <f>ROUND(((SUM(BF82:BF89))*I34),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47</v>
      </c>
      <c r="F35" s="114">
        <f>ROUND((SUM(BG82:BG89)),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48</v>
      </c>
      <c r="F36" s="114">
        <f>ROUND((SUM(BH82:BH89)),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49</v>
      </c>
      <c r="F37" s="114">
        <f>ROUND((SUM(BI82:BI89)),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50</v>
      </c>
      <c r="E39" s="118"/>
      <c r="F39" s="118"/>
      <c r="G39" s="119" t="s">
        <v>51</v>
      </c>
      <c r="H39" s="120" t="s">
        <v>52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92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Revize a technické prohlídky určeného technického zařízení SEE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90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26" t="str">
        <f>E9</f>
        <v>3 - VRN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14. 6. 2022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</v>
      </c>
      <c r="G54" s="33"/>
      <c r="H54" s="33"/>
      <c r="I54" s="26" t="s">
        <v>33</v>
      </c>
      <c r="J54" s="29" t="str">
        <f>E21</f>
        <v xml:space="preserve">SŽ, s.o.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93</v>
      </c>
      <c r="D57" s="128"/>
      <c r="E57" s="128"/>
      <c r="F57" s="128"/>
      <c r="G57" s="128"/>
      <c r="H57" s="128"/>
      <c r="I57" s="128"/>
      <c r="J57" s="129" t="s">
        <v>94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72</v>
      </c>
      <c r="D59" s="33"/>
      <c r="E59" s="33"/>
      <c r="F59" s="33"/>
      <c r="G59" s="33"/>
      <c r="H59" s="33"/>
      <c r="I59" s="33"/>
      <c r="J59" s="74">
        <f>J82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95</v>
      </c>
    </row>
    <row r="60" spans="1:47" s="9" customFormat="1" ht="24.95" hidden="1" customHeight="1">
      <c r="B60" s="131"/>
      <c r="C60" s="132"/>
      <c r="D60" s="133" t="s">
        <v>173</v>
      </c>
      <c r="E60" s="134"/>
      <c r="F60" s="134"/>
      <c r="G60" s="134"/>
      <c r="H60" s="134"/>
      <c r="I60" s="134"/>
      <c r="J60" s="135">
        <f>J83</f>
        <v>0</v>
      </c>
      <c r="K60" s="132"/>
      <c r="L60" s="136"/>
    </row>
    <row r="61" spans="1:47" s="12" customFormat="1" ht="19.899999999999999" hidden="1" customHeight="1">
      <c r="B61" s="191"/>
      <c r="C61" s="192"/>
      <c r="D61" s="193" t="s">
        <v>189</v>
      </c>
      <c r="E61" s="194"/>
      <c r="F61" s="194"/>
      <c r="G61" s="194"/>
      <c r="H61" s="194"/>
      <c r="I61" s="194"/>
      <c r="J61" s="195">
        <f>J84</f>
        <v>0</v>
      </c>
      <c r="K61" s="192"/>
      <c r="L61" s="196"/>
    </row>
    <row r="62" spans="1:47" s="12" customFormat="1" ht="19.899999999999999" hidden="1" customHeight="1">
      <c r="B62" s="191"/>
      <c r="C62" s="192"/>
      <c r="D62" s="193" t="s">
        <v>190</v>
      </c>
      <c r="E62" s="194"/>
      <c r="F62" s="194"/>
      <c r="G62" s="194"/>
      <c r="H62" s="194"/>
      <c r="I62" s="194"/>
      <c r="J62" s="195">
        <f>J87</f>
        <v>0</v>
      </c>
      <c r="K62" s="192"/>
      <c r="L62" s="196"/>
    </row>
    <row r="63" spans="1:47" s="2" customFormat="1" ht="21.75" hidden="1" customHeight="1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hidden="1" customHeight="1">
      <c r="A64" s="31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10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ht="11.25" hidden="1"/>
    <row r="66" spans="1:31" ht="11.25" hidden="1"/>
    <row r="67" spans="1:31" ht="11.25" hidden="1"/>
    <row r="68" spans="1:31" s="2" customFormat="1" ht="6.95" customHeight="1">
      <c r="A68" s="31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0" t="s">
        <v>97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6" t="s">
        <v>16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6.5" customHeight="1">
      <c r="A72" s="31"/>
      <c r="B72" s="32"/>
      <c r="C72" s="33"/>
      <c r="D72" s="33"/>
      <c r="E72" s="254" t="str">
        <f>E7</f>
        <v>Revize a technické prohlídky určeného technického zařízení SEE</v>
      </c>
      <c r="F72" s="255"/>
      <c r="G72" s="255"/>
      <c r="H72" s="255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90</v>
      </c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226" t="str">
        <f>E9</f>
        <v>3 - VRN</v>
      </c>
      <c r="F74" s="256"/>
      <c r="G74" s="256"/>
      <c r="H74" s="256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21</v>
      </c>
      <c r="D76" s="33"/>
      <c r="E76" s="33"/>
      <c r="F76" s="24" t="str">
        <f>F12</f>
        <v xml:space="preserve"> </v>
      </c>
      <c r="G76" s="33"/>
      <c r="H76" s="33"/>
      <c r="I76" s="26" t="s">
        <v>23</v>
      </c>
      <c r="J76" s="56" t="str">
        <f>IF(J12="","",J12)</f>
        <v>14. 6. 2022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6" t="s">
        <v>25</v>
      </c>
      <c r="D78" s="33"/>
      <c r="E78" s="33"/>
      <c r="F78" s="24" t="str">
        <f>E15</f>
        <v>SŽ, s.o. Přednosta SEE Praha</v>
      </c>
      <c r="G78" s="33"/>
      <c r="H78" s="33"/>
      <c r="I78" s="26" t="s">
        <v>33</v>
      </c>
      <c r="J78" s="29" t="str">
        <f>E21</f>
        <v xml:space="preserve">SŽ, s.o.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2" customHeight="1">
      <c r="A79" s="31"/>
      <c r="B79" s="32"/>
      <c r="C79" s="26" t="s">
        <v>31</v>
      </c>
      <c r="D79" s="33"/>
      <c r="E79" s="33"/>
      <c r="F79" s="24" t="str">
        <f>IF(E18="","",E18)</f>
        <v>Vyplň údaj</v>
      </c>
      <c r="G79" s="33"/>
      <c r="H79" s="33"/>
      <c r="I79" s="26" t="s">
        <v>36</v>
      </c>
      <c r="J79" s="29" t="str">
        <f>E24</f>
        <v>SŽ, s.o.</v>
      </c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0" customFormat="1" ht="29.25" customHeight="1">
      <c r="A81" s="137"/>
      <c r="B81" s="138"/>
      <c r="C81" s="139" t="s">
        <v>98</v>
      </c>
      <c r="D81" s="140" t="s">
        <v>59</v>
      </c>
      <c r="E81" s="140" t="s">
        <v>55</v>
      </c>
      <c r="F81" s="140" t="s">
        <v>56</v>
      </c>
      <c r="G81" s="140" t="s">
        <v>99</v>
      </c>
      <c r="H81" s="140" t="s">
        <v>100</v>
      </c>
      <c r="I81" s="140" t="s">
        <v>101</v>
      </c>
      <c r="J81" s="140" t="s">
        <v>94</v>
      </c>
      <c r="K81" s="141" t="s">
        <v>102</v>
      </c>
      <c r="L81" s="142"/>
      <c r="M81" s="65" t="s">
        <v>19</v>
      </c>
      <c r="N81" s="66" t="s">
        <v>44</v>
      </c>
      <c r="O81" s="66" t="s">
        <v>103</v>
      </c>
      <c r="P81" s="66" t="s">
        <v>104</v>
      </c>
      <c r="Q81" s="66" t="s">
        <v>105</v>
      </c>
      <c r="R81" s="66" t="s">
        <v>106</v>
      </c>
      <c r="S81" s="66" t="s">
        <v>107</v>
      </c>
      <c r="T81" s="67" t="s">
        <v>108</v>
      </c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</row>
    <row r="82" spans="1:65" s="2" customFormat="1" ht="22.9" customHeight="1">
      <c r="A82" s="31"/>
      <c r="B82" s="32"/>
      <c r="C82" s="72" t="s">
        <v>109</v>
      </c>
      <c r="D82" s="33"/>
      <c r="E82" s="33"/>
      <c r="F82" s="33"/>
      <c r="G82" s="33"/>
      <c r="H82" s="33"/>
      <c r="I82" s="33"/>
      <c r="J82" s="143">
        <f>BK82</f>
        <v>0</v>
      </c>
      <c r="K82" s="33"/>
      <c r="L82" s="36"/>
      <c r="M82" s="68"/>
      <c r="N82" s="144"/>
      <c r="O82" s="69"/>
      <c r="P82" s="145">
        <f>P83</f>
        <v>0</v>
      </c>
      <c r="Q82" s="69"/>
      <c r="R82" s="145">
        <f>R83</f>
        <v>0</v>
      </c>
      <c r="S82" s="69"/>
      <c r="T82" s="146">
        <f>T83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T82" s="14" t="s">
        <v>73</v>
      </c>
      <c r="AU82" s="14" t="s">
        <v>95</v>
      </c>
      <c r="BK82" s="147">
        <f>BK83</f>
        <v>0</v>
      </c>
    </row>
    <row r="83" spans="1:65" s="11" customFormat="1" ht="25.9" customHeight="1">
      <c r="B83" s="148"/>
      <c r="C83" s="149"/>
      <c r="D83" s="150" t="s">
        <v>73</v>
      </c>
      <c r="E83" s="151" t="s">
        <v>87</v>
      </c>
      <c r="F83" s="151" t="s">
        <v>174</v>
      </c>
      <c r="G83" s="149"/>
      <c r="H83" s="149"/>
      <c r="I83" s="152"/>
      <c r="J83" s="153">
        <f>BK83</f>
        <v>0</v>
      </c>
      <c r="K83" s="149"/>
      <c r="L83" s="154"/>
      <c r="M83" s="155"/>
      <c r="N83" s="156"/>
      <c r="O83" s="156"/>
      <c r="P83" s="157">
        <f>P84+P87</f>
        <v>0</v>
      </c>
      <c r="Q83" s="156"/>
      <c r="R83" s="157">
        <f>R84+R87</f>
        <v>0</v>
      </c>
      <c r="S83" s="156"/>
      <c r="T83" s="158">
        <f>T84+T87</f>
        <v>0</v>
      </c>
      <c r="AR83" s="159" t="s">
        <v>131</v>
      </c>
      <c r="AT83" s="160" t="s">
        <v>73</v>
      </c>
      <c r="AU83" s="160" t="s">
        <v>74</v>
      </c>
      <c r="AY83" s="159" t="s">
        <v>113</v>
      </c>
      <c r="BK83" s="161">
        <f>BK84+BK87</f>
        <v>0</v>
      </c>
    </row>
    <row r="84" spans="1:65" s="11" customFormat="1" ht="22.9" customHeight="1">
      <c r="B84" s="148"/>
      <c r="C84" s="149"/>
      <c r="D84" s="150" t="s">
        <v>73</v>
      </c>
      <c r="E84" s="197" t="s">
        <v>191</v>
      </c>
      <c r="F84" s="197" t="s">
        <v>192</v>
      </c>
      <c r="G84" s="149"/>
      <c r="H84" s="149"/>
      <c r="I84" s="152"/>
      <c r="J84" s="198">
        <f>BK84</f>
        <v>0</v>
      </c>
      <c r="K84" s="149"/>
      <c r="L84" s="154"/>
      <c r="M84" s="155"/>
      <c r="N84" s="156"/>
      <c r="O84" s="156"/>
      <c r="P84" s="157">
        <f>SUM(P85:P86)</f>
        <v>0</v>
      </c>
      <c r="Q84" s="156"/>
      <c r="R84" s="157">
        <f>SUM(R85:R86)</f>
        <v>0</v>
      </c>
      <c r="S84" s="156"/>
      <c r="T84" s="158">
        <f>SUM(T85:T86)</f>
        <v>0</v>
      </c>
      <c r="AR84" s="159" t="s">
        <v>131</v>
      </c>
      <c r="AT84" s="160" t="s">
        <v>73</v>
      </c>
      <c r="AU84" s="160" t="s">
        <v>79</v>
      </c>
      <c r="AY84" s="159" t="s">
        <v>113</v>
      </c>
      <c r="BK84" s="161">
        <f>SUM(BK85:BK86)</f>
        <v>0</v>
      </c>
    </row>
    <row r="85" spans="1:65" s="2" customFormat="1" ht="16.5" customHeight="1">
      <c r="A85" s="31"/>
      <c r="B85" s="32"/>
      <c r="C85" s="162" t="s">
        <v>79</v>
      </c>
      <c r="D85" s="162" t="s">
        <v>115</v>
      </c>
      <c r="E85" s="163" t="s">
        <v>193</v>
      </c>
      <c r="F85" s="164" t="s">
        <v>194</v>
      </c>
      <c r="G85" s="165" t="s">
        <v>195</v>
      </c>
      <c r="H85" s="166">
        <v>1</v>
      </c>
      <c r="I85" s="167"/>
      <c r="J85" s="168">
        <f>ROUND(I85*H85,2)</f>
        <v>0</v>
      </c>
      <c r="K85" s="164" t="s">
        <v>196</v>
      </c>
      <c r="L85" s="36"/>
      <c r="M85" s="169" t="s">
        <v>19</v>
      </c>
      <c r="N85" s="170" t="s">
        <v>45</v>
      </c>
      <c r="O85" s="61"/>
      <c r="P85" s="171">
        <f>O85*H85</f>
        <v>0</v>
      </c>
      <c r="Q85" s="171">
        <v>0</v>
      </c>
      <c r="R85" s="171">
        <f>Q85*H85</f>
        <v>0</v>
      </c>
      <c r="S85" s="171">
        <v>0</v>
      </c>
      <c r="T85" s="172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197</v>
      </c>
      <c r="AT85" s="173" t="s">
        <v>115</v>
      </c>
      <c r="AU85" s="173" t="s">
        <v>83</v>
      </c>
      <c r="AY85" s="14" t="s">
        <v>113</v>
      </c>
      <c r="BE85" s="174">
        <f>IF(N85="základní",J85,0)</f>
        <v>0</v>
      </c>
      <c r="BF85" s="174">
        <f>IF(N85="snížená",J85,0)</f>
        <v>0</v>
      </c>
      <c r="BG85" s="174">
        <f>IF(N85="zákl. přenesená",J85,0)</f>
        <v>0</v>
      </c>
      <c r="BH85" s="174">
        <f>IF(N85="sníž. přenesená",J85,0)</f>
        <v>0</v>
      </c>
      <c r="BI85" s="174">
        <f>IF(N85="nulová",J85,0)</f>
        <v>0</v>
      </c>
      <c r="BJ85" s="14" t="s">
        <v>79</v>
      </c>
      <c r="BK85" s="174">
        <f>ROUND(I85*H85,2)</f>
        <v>0</v>
      </c>
      <c r="BL85" s="14" t="s">
        <v>197</v>
      </c>
      <c r="BM85" s="173" t="s">
        <v>198</v>
      </c>
    </row>
    <row r="86" spans="1:65" s="2" customFormat="1" ht="11.25">
      <c r="A86" s="31"/>
      <c r="B86" s="32"/>
      <c r="C86" s="33"/>
      <c r="D86" s="199" t="s">
        <v>199</v>
      </c>
      <c r="E86" s="33"/>
      <c r="F86" s="200" t="s">
        <v>200</v>
      </c>
      <c r="G86" s="33"/>
      <c r="H86" s="33"/>
      <c r="I86" s="201"/>
      <c r="J86" s="33"/>
      <c r="K86" s="33"/>
      <c r="L86" s="36"/>
      <c r="M86" s="202"/>
      <c r="N86" s="203"/>
      <c r="O86" s="61"/>
      <c r="P86" s="61"/>
      <c r="Q86" s="61"/>
      <c r="R86" s="61"/>
      <c r="S86" s="61"/>
      <c r="T86" s="62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4" t="s">
        <v>199</v>
      </c>
      <c r="AU86" s="14" t="s">
        <v>83</v>
      </c>
    </row>
    <row r="87" spans="1:65" s="11" customFormat="1" ht="22.9" customHeight="1">
      <c r="B87" s="148"/>
      <c r="C87" s="149"/>
      <c r="D87" s="150" t="s">
        <v>73</v>
      </c>
      <c r="E87" s="197" t="s">
        <v>201</v>
      </c>
      <c r="F87" s="197" t="s">
        <v>202</v>
      </c>
      <c r="G87" s="149"/>
      <c r="H87" s="149"/>
      <c r="I87" s="152"/>
      <c r="J87" s="198">
        <f>BK87</f>
        <v>0</v>
      </c>
      <c r="K87" s="149"/>
      <c r="L87" s="154"/>
      <c r="M87" s="155"/>
      <c r="N87" s="156"/>
      <c r="O87" s="156"/>
      <c r="P87" s="157">
        <f>SUM(P88:P89)</f>
        <v>0</v>
      </c>
      <c r="Q87" s="156"/>
      <c r="R87" s="157">
        <f>SUM(R88:R89)</f>
        <v>0</v>
      </c>
      <c r="S87" s="156"/>
      <c r="T87" s="158">
        <f>SUM(T88:T89)</f>
        <v>0</v>
      </c>
      <c r="AR87" s="159" t="s">
        <v>131</v>
      </c>
      <c r="AT87" s="160" t="s">
        <v>73</v>
      </c>
      <c r="AU87" s="160" t="s">
        <v>79</v>
      </c>
      <c r="AY87" s="159" t="s">
        <v>113</v>
      </c>
      <c r="BK87" s="161">
        <f>SUM(BK88:BK89)</f>
        <v>0</v>
      </c>
    </row>
    <row r="88" spans="1:65" s="2" customFormat="1" ht="16.5" customHeight="1">
      <c r="A88" s="31"/>
      <c r="B88" s="32"/>
      <c r="C88" s="162" t="s">
        <v>83</v>
      </c>
      <c r="D88" s="162" t="s">
        <v>115</v>
      </c>
      <c r="E88" s="163" t="s">
        <v>203</v>
      </c>
      <c r="F88" s="164" t="s">
        <v>204</v>
      </c>
      <c r="G88" s="165" t="s">
        <v>195</v>
      </c>
      <c r="H88" s="166">
        <v>1</v>
      </c>
      <c r="I88" s="167"/>
      <c r="J88" s="168">
        <f>ROUND(I88*H88,2)</f>
        <v>0</v>
      </c>
      <c r="K88" s="164" t="s">
        <v>196</v>
      </c>
      <c r="L88" s="36"/>
      <c r="M88" s="169" t="s">
        <v>19</v>
      </c>
      <c r="N88" s="170" t="s">
        <v>45</v>
      </c>
      <c r="O88" s="61"/>
      <c r="P88" s="171">
        <f>O88*H88</f>
        <v>0</v>
      </c>
      <c r="Q88" s="171">
        <v>0</v>
      </c>
      <c r="R88" s="171">
        <f>Q88*H88</f>
        <v>0</v>
      </c>
      <c r="S88" s="171">
        <v>0</v>
      </c>
      <c r="T88" s="172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197</v>
      </c>
      <c r="AT88" s="173" t="s">
        <v>115</v>
      </c>
      <c r="AU88" s="173" t="s">
        <v>83</v>
      </c>
      <c r="AY88" s="14" t="s">
        <v>113</v>
      </c>
      <c r="BE88" s="174">
        <f>IF(N88="základní",J88,0)</f>
        <v>0</v>
      </c>
      <c r="BF88" s="174">
        <f>IF(N88="snížená",J88,0)</f>
        <v>0</v>
      </c>
      <c r="BG88" s="174">
        <f>IF(N88="zákl. přenesená",J88,0)</f>
        <v>0</v>
      </c>
      <c r="BH88" s="174">
        <f>IF(N88="sníž. přenesená",J88,0)</f>
        <v>0</v>
      </c>
      <c r="BI88" s="174">
        <f>IF(N88="nulová",J88,0)</f>
        <v>0</v>
      </c>
      <c r="BJ88" s="14" t="s">
        <v>79</v>
      </c>
      <c r="BK88" s="174">
        <f>ROUND(I88*H88,2)</f>
        <v>0</v>
      </c>
      <c r="BL88" s="14" t="s">
        <v>197</v>
      </c>
      <c r="BM88" s="173" t="s">
        <v>205</v>
      </c>
    </row>
    <row r="89" spans="1:65" s="2" customFormat="1" ht="11.25">
      <c r="A89" s="31"/>
      <c r="B89" s="32"/>
      <c r="C89" s="33"/>
      <c r="D89" s="199" t="s">
        <v>199</v>
      </c>
      <c r="E89" s="33"/>
      <c r="F89" s="200" t="s">
        <v>206</v>
      </c>
      <c r="G89" s="33"/>
      <c r="H89" s="33"/>
      <c r="I89" s="201"/>
      <c r="J89" s="33"/>
      <c r="K89" s="33"/>
      <c r="L89" s="36"/>
      <c r="M89" s="204"/>
      <c r="N89" s="205"/>
      <c r="O89" s="187"/>
      <c r="P89" s="187"/>
      <c r="Q89" s="187"/>
      <c r="R89" s="187"/>
      <c r="S89" s="187"/>
      <c r="T89" s="206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199</v>
      </c>
      <c r="AU89" s="14" t="s">
        <v>83</v>
      </c>
    </row>
    <row r="90" spans="1:65" s="2" customFormat="1" ht="6.95" customHeight="1">
      <c r="A90" s="31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6"/>
      <c r="M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</sheetData>
  <sheetProtection algorithmName="SHA-512" hashValue="VEJ12vzbT31kXJZiKokch8R//OxXAPsA9a4MxvQT3uuRRDoWkJ+B7rzKqp8xYXyRvtaYI851xWelTq7EZuI9lw==" saltValue="JM8E4n173mc/bJ+wljHYiF52byWzEEf6+ns9XL9bpigYIz6P6EitIDXXFQ6+Q7uwEupkK7Q5dQiv6eMSCs0naA==" spinCount="100000" sheet="1" objects="1" scenarios="1" formatColumns="0" formatRows="0" autoFilter="0"/>
  <autoFilter ref="C81:K8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UOŽI</vt:lpstr>
      <vt:lpstr>2 - VON</vt:lpstr>
      <vt:lpstr>3 - VRN</vt:lpstr>
      <vt:lpstr>'1 - UOŽI'!Názvy_tisku</vt:lpstr>
      <vt:lpstr>'2 - VON'!Názvy_tisku</vt:lpstr>
      <vt:lpstr>'3 - VRN'!Názvy_tisku</vt:lpstr>
      <vt:lpstr>'Rekapitulace stavby'!Názvy_tisku</vt:lpstr>
      <vt:lpstr>'1 - UOŽI'!Oblast_tisku</vt:lpstr>
      <vt:lpstr>'2 - VON'!Oblast_tisku</vt:lpstr>
      <vt:lpstr>'3 -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2022-06-14T10:27:27Z</dcterms:created>
  <dcterms:modified xsi:type="dcterms:W3CDTF">2022-06-24T05:53:00Z</dcterms:modified>
</cp:coreProperties>
</file>